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PGRIS\PENDIDIKAN &amp; PENGAJARAN\KULIAH\3 Beton 1\"/>
    </mc:Choice>
  </mc:AlternateContent>
  <bookViews>
    <workbookView xWindow="-120" yWindow="-120" windowWidth="20730" windowHeight="11160" activeTab="1"/>
  </bookViews>
  <sheets>
    <sheet name="tabel rho dan besi" sheetId="1" r:id="rId1"/>
    <sheet name="Penulangan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27" i="2" l="1"/>
  <c r="M27" i="2"/>
  <c r="M22" i="2"/>
  <c r="H27" i="2"/>
  <c r="H22" i="2"/>
  <c r="L23" i="2" l="1"/>
  <c r="I22" i="2" l="1"/>
  <c r="K7" i="2"/>
  <c r="P22" i="2" l="1"/>
  <c r="I27" i="2" l="1"/>
  <c r="V27" i="2"/>
  <c r="K27" i="2"/>
  <c r="G27" i="2"/>
  <c r="K22" i="2"/>
  <c r="D38" i="2"/>
  <c r="D9" i="2"/>
  <c r="G22" i="2"/>
  <c r="X27" i="2" l="1"/>
  <c r="J27" i="2"/>
  <c r="L27" i="2" s="1"/>
  <c r="R27" i="2"/>
  <c r="J22" i="2"/>
  <c r="L22" i="2" l="1"/>
  <c r="K8" i="2"/>
  <c r="K9" i="2" s="1"/>
  <c r="K10" i="2" s="1"/>
  <c r="K11" i="2" s="1"/>
  <c r="S27" i="2"/>
  <c r="W27" i="2" s="1"/>
  <c r="Q27" i="2"/>
  <c r="X22" i="2"/>
  <c r="R22" i="2"/>
  <c r="S22" i="2"/>
  <c r="V22" i="2"/>
  <c r="W22" i="2" l="1"/>
  <c r="Q22" i="2"/>
</calcChain>
</file>

<file path=xl/sharedStrings.xml><?xml version="1.0" encoding="utf-8"?>
<sst xmlns="http://schemas.openxmlformats.org/spreadsheetml/2006/main" count="134" uniqueCount="86">
  <si>
    <t>mm</t>
  </si>
  <si>
    <t>=</t>
  </si>
  <si>
    <r>
      <rPr>
        <b/>
        <sz val="11"/>
        <color theme="1"/>
        <rFont val="Symbol"/>
        <family val="1"/>
        <charset val="2"/>
      </rPr>
      <t>r</t>
    </r>
    <r>
      <rPr>
        <b/>
        <sz val="11"/>
        <color theme="1"/>
        <rFont val="Calibri"/>
        <family val="2"/>
        <charset val="1"/>
      </rPr>
      <t xml:space="preserve">min &lt; </t>
    </r>
    <r>
      <rPr>
        <b/>
        <sz val="11"/>
        <color theme="1"/>
        <rFont val="Symbol"/>
        <family val="1"/>
        <charset val="2"/>
      </rPr>
      <t>r</t>
    </r>
    <r>
      <rPr>
        <b/>
        <sz val="11"/>
        <color theme="1"/>
        <rFont val="Calibri"/>
        <family val="2"/>
        <charset val="1"/>
      </rPr>
      <t xml:space="preserve"> &lt; </t>
    </r>
    <r>
      <rPr>
        <b/>
        <sz val="11"/>
        <color theme="1"/>
        <rFont val="Symbol"/>
        <family val="1"/>
        <charset val="2"/>
      </rPr>
      <t>r</t>
    </r>
    <r>
      <rPr>
        <b/>
        <sz val="11"/>
        <color theme="1"/>
        <rFont val="Calibri"/>
        <family val="2"/>
        <charset val="1"/>
      </rPr>
      <t>max</t>
    </r>
  </si>
  <si>
    <t>Mu</t>
  </si>
  <si>
    <t>(N.mm)</t>
  </si>
  <si>
    <t>Mn=</t>
  </si>
  <si>
    <r>
      <t>Mu/</t>
    </r>
    <r>
      <rPr>
        <sz val="11"/>
        <color theme="1"/>
        <rFont val="Symbol"/>
        <family val="1"/>
        <charset val="2"/>
      </rPr>
      <t>f</t>
    </r>
  </si>
  <si>
    <t>Rn =</t>
  </si>
  <si>
    <t>Mn/(b.d^2)</t>
  </si>
  <si>
    <t>(N/mm^2)</t>
  </si>
  <si>
    <t>ANALISA PENULANGAN BALOK</t>
  </si>
  <si>
    <t>r=</t>
  </si>
  <si>
    <t>1/m (1- (1-(2mRn)/fy)^(1/2)</t>
  </si>
  <si>
    <t>1 kg =</t>
  </si>
  <si>
    <t>N</t>
  </si>
  <si>
    <t>N.mm</t>
  </si>
  <si>
    <t>m=</t>
  </si>
  <si>
    <t>fy/(0,85.fc)</t>
  </si>
  <si>
    <t>TABEL PENULANGAN</t>
  </si>
  <si>
    <t>MPa</t>
  </si>
  <si>
    <r>
      <t xml:space="preserve">As = </t>
    </r>
    <r>
      <rPr>
        <sz val="11"/>
        <color theme="1"/>
        <rFont val="Symbol"/>
        <family val="1"/>
        <charset val="2"/>
      </rPr>
      <t>r</t>
    </r>
    <r>
      <rPr>
        <sz val="11"/>
        <color theme="1"/>
        <rFont val="Calibri"/>
        <family val="2"/>
        <charset val="1"/>
      </rPr>
      <t xml:space="preserve"> . b.d</t>
    </r>
  </si>
  <si>
    <t>(mm^2)</t>
  </si>
  <si>
    <t>n</t>
  </si>
  <si>
    <t>f</t>
  </si>
  <si>
    <t>At=</t>
  </si>
  <si>
    <t>(bh)</t>
  </si>
  <si>
    <t>At &gt; As</t>
  </si>
  <si>
    <t>(+)</t>
  </si>
  <si>
    <t>Kontrol S =</t>
  </si>
  <si>
    <t>s &gt; = 25 mm</t>
  </si>
  <si>
    <t>mm (selimut beton)</t>
  </si>
  <si>
    <r>
      <t xml:space="preserve">s= ( b - (2p+2 </t>
    </r>
    <r>
      <rPr>
        <b/>
        <sz val="11"/>
        <color theme="1"/>
        <rFont val="Symbol"/>
        <family val="1"/>
        <charset val="2"/>
      </rPr>
      <t>f</t>
    </r>
    <r>
      <rPr>
        <b/>
        <sz val="11"/>
        <color theme="1"/>
        <rFont val="Calibri"/>
        <family val="2"/>
        <charset val="1"/>
      </rPr>
      <t xml:space="preserve"> skg + n</t>
    </r>
    <r>
      <rPr>
        <b/>
        <sz val="11"/>
        <color theme="1"/>
        <rFont val="Symbol"/>
        <family val="1"/>
        <charset val="2"/>
      </rPr>
      <t>f</t>
    </r>
    <r>
      <rPr>
        <b/>
        <sz val="11"/>
        <color theme="1"/>
        <rFont val="Calibri"/>
        <family val="2"/>
        <charset val="1"/>
      </rPr>
      <t xml:space="preserve"> TP))/(n-1)</t>
    </r>
  </si>
  <si>
    <t xml:space="preserve">As' = </t>
  </si>
  <si>
    <t>0,5 * As</t>
  </si>
  <si>
    <t>Tulangan Tarik</t>
  </si>
  <si>
    <t>(mm)</t>
  </si>
  <si>
    <t>At'=</t>
  </si>
  <si>
    <t>At' &gt; As'</t>
  </si>
  <si>
    <t>Gambar</t>
  </si>
  <si>
    <t>Syarat :</t>
  </si>
  <si>
    <t>BALOK</t>
  </si>
  <si>
    <t>Tulangan Tekan</t>
  </si>
  <si>
    <t>Dipakai Tul</t>
  </si>
  <si>
    <t>bentang</t>
  </si>
  <si>
    <t>balok ( L )</t>
  </si>
  <si>
    <t>h balok</t>
  </si>
  <si>
    <t>b balok</t>
  </si>
  <si>
    <t>(1/8 s.d 1/16)L</t>
  </si>
  <si>
    <t>(1/2 sd 3/4) h</t>
  </si>
  <si>
    <t>tinggi</t>
  </si>
  <si>
    <t>efektif</t>
  </si>
  <si>
    <t>d=h-d'</t>
  </si>
  <si>
    <t>Data perencanaan :</t>
  </si>
  <si>
    <t>Tulangan Baja</t>
  </si>
  <si>
    <t>Mutu Beton</t>
  </si>
  <si>
    <t>Mutu Baja BJTP BJTD</t>
  </si>
  <si>
    <t>fy</t>
  </si>
  <si>
    <r>
      <t>r</t>
    </r>
    <r>
      <rPr>
        <b/>
        <vertAlign val="subscript"/>
        <sz val="12"/>
        <color rgb="FF000000"/>
        <rFont val="AvantGarde Bk BT"/>
      </rPr>
      <t>min</t>
    </r>
  </si>
  <si>
    <t>fc'  =</t>
  </si>
  <si>
    <r>
      <t>b</t>
    </r>
    <r>
      <rPr>
        <b/>
        <vertAlign val="subscript"/>
        <sz val="12"/>
        <color rgb="FF000000"/>
        <rFont val="Arial"/>
        <family val="2"/>
      </rPr>
      <t xml:space="preserve">1   </t>
    </r>
    <r>
      <rPr>
        <b/>
        <sz val="12"/>
        <color rgb="FF000000"/>
        <rFont val="Arial"/>
        <family val="2"/>
      </rPr>
      <t>=</t>
    </r>
  </si>
  <si>
    <r>
      <t>r</t>
    </r>
    <r>
      <rPr>
        <vertAlign val="subscript"/>
        <sz val="12"/>
        <color rgb="FF000000"/>
        <rFont val="Arial"/>
        <family val="2"/>
      </rPr>
      <t>max</t>
    </r>
  </si>
  <si>
    <r>
      <t>r</t>
    </r>
    <r>
      <rPr>
        <vertAlign val="subscript"/>
        <sz val="12"/>
        <color rgb="FF000000"/>
        <rFont val="Arial"/>
        <family val="2"/>
      </rPr>
      <t>sm</t>
    </r>
  </si>
  <si>
    <t>kg</t>
  </si>
  <si>
    <t>1 ton =</t>
  </si>
  <si>
    <t>1 meter =</t>
  </si>
  <si>
    <t>Jadi :</t>
  </si>
  <si>
    <t>1 ton. meter =</t>
  </si>
  <si>
    <t>Diameter Tulangan (mm)</t>
  </si>
  <si>
    <r>
      <t>Luas Penampang (mm</t>
    </r>
    <r>
      <rPr>
        <b/>
        <vertAlign val="superscript"/>
        <sz val="12"/>
        <color rgb="FF000000"/>
        <rFont val="AvantGarde Bk BT"/>
      </rPr>
      <t>2</t>
    </r>
    <r>
      <rPr>
        <b/>
        <sz val="12"/>
        <color rgb="FF000000"/>
        <rFont val="AvantGarde Bk BT"/>
      </rPr>
      <t>)</t>
    </r>
  </si>
  <si>
    <t>Jumlah tulangan (n) batang</t>
  </si>
  <si>
    <t>keterangan :</t>
  </si>
  <si>
    <t>Momen tumpuan = yang tertarik sisi atas balok</t>
  </si>
  <si>
    <t>Momen lapangan = yang tertarik sisi bawah balok</t>
  </si>
  <si>
    <t xml:space="preserve">d' </t>
  </si>
  <si>
    <r>
      <rPr>
        <sz val="11"/>
        <color theme="1"/>
        <rFont val="Symbol"/>
        <family val="1"/>
        <charset val="2"/>
      </rPr>
      <t>f</t>
    </r>
    <r>
      <rPr>
        <sz val="11"/>
        <color theme="1"/>
        <rFont val="Calibri"/>
        <family val="2"/>
        <charset val="1"/>
      </rPr>
      <t xml:space="preserve"> </t>
    </r>
  </si>
  <si>
    <t xml:space="preserve">fc </t>
  </si>
  <si>
    <r>
      <rPr>
        <sz val="11"/>
        <color theme="1"/>
        <rFont val="Symbol"/>
        <family val="1"/>
        <charset val="2"/>
      </rPr>
      <t>r</t>
    </r>
    <r>
      <rPr>
        <sz val="11"/>
        <color theme="1"/>
        <rFont val="Calibri"/>
        <family val="2"/>
        <charset val="1"/>
      </rPr>
      <t xml:space="preserve">min </t>
    </r>
  </si>
  <si>
    <r>
      <rPr>
        <sz val="11"/>
        <color theme="1"/>
        <rFont val="Symbol"/>
        <family val="1"/>
        <charset val="2"/>
      </rPr>
      <t>r</t>
    </r>
    <r>
      <rPr>
        <sz val="11"/>
        <color theme="1"/>
        <rFont val="Calibri"/>
        <family val="2"/>
        <charset val="1"/>
      </rPr>
      <t xml:space="preserve"> max</t>
    </r>
  </si>
  <si>
    <t xml:space="preserve">p </t>
  </si>
  <si>
    <r>
      <rPr>
        <sz val="11"/>
        <color theme="1"/>
        <rFont val="Symbol"/>
        <family val="1"/>
        <charset val="2"/>
      </rPr>
      <t>f</t>
    </r>
    <r>
      <rPr>
        <sz val="11"/>
        <color theme="1"/>
        <rFont val="Calibri"/>
        <family val="2"/>
        <charset val="1"/>
      </rPr>
      <t xml:space="preserve"> sengkang</t>
    </r>
  </si>
  <si>
    <t>minimal 150 mm</t>
  </si>
  <si>
    <t>minimal 200 mm</t>
  </si>
  <si>
    <t>M tumpuan = Mu</t>
  </si>
  <si>
    <t>M lapangan = Mu</t>
  </si>
  <si>
    <t>Balok A-B</t>
  </si>
  <si>
    <t>N.m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</si>
</sst>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000"/>
    <numFmt numFmtId="165" formatCode="0.00000"/>
    <numFmt numFmtId="166" formatCode="0.00.E+00"/>
    <numFmt numFmtId="167" formatCode="0.000.E+00"/>
    <numFmt numFmtId="168" formatCode="0.0.E+00"/>
  </numFmts>
  <fonts count="32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FF0000"/>
      <name val="Calibri"/>
      <family val="2"/>
      <charset val="1"/>
      <scheme val="minor"/>
    </font>
    <font>
      <sz val="11"/>
      <color theme="1"/>
      <name val="Symbol"/>
      <family val="1"/>
      <charset val="2"/>
    </font>
    <font>
      <sz val="12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1"/>
    </font>
    <font>
      <b/>
      <sz val="11"/>
      <color theme="1"/>
      <name val="Symbol"/>
      <family val="1"/>
      <charset val="2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charset val="1"/>
    </font>
    <font>
      <b/>
      <sz val="12"/>
      <color rgb="FF000000"/>
      <name val="AvantGarde Bk BT"/>
    </font>
    <font>
      <b/>
      <i/>
      <sz val="12"/>
      <color rgb="FF000000"/>
      <name val="Symbol"/>
      <family val="1"/>
      <charset val="2"/>
    </font>
    <font>
      <b/>
      <vertAlign val="subscript"/>
      <sz val="12"/>
      <color rgb="FF000000"/>
      <name val="AvantGarde Bk BT"/>
    </font>
    <font>
      <b/>
      <sz val="12"/>
      <color rgb="FF000000"/>
      <name val="Symbol"/>
      <family val="1"/>
      <charset val="2"/>
    </font>
    <font>
      <b/>
      <vertAlign val="subscript"/>
      <sz val="12"/>
      <color rgb="FF000000"/>
      <name val="Arial"/>
      <family val="2"/>
    </font>
    <font>
      <b/>
      <sz val="12"/>
      <color rgb="FF000000"/>
      <name val="Arial"/>
      <family val="2"/>
    </font>
    <font>
      <vertAlign val="subscript"/>
      <sz val="12"/>
      <color rgb="FF000000"/>
      <name val="Arial"/>
      <family val="2"/>
    </font>
    <font>
      <sz val="12"/>
      <color rgb="FF000000"/>
      <name val="Calibri"/>
      <family val="2"/>
    </font>
    <font>
      <sz val="11"/>
      <color rgb="FF000000"/>
      <name val="AvantGarde Bk BT"/>
    </font>
    <font>
      <sz val="11"/>
      <color rgb="FF000000"/>
      <name val="Calibri"/>
      <family val="2"/>
    </font>
    <font>
      <sz val="11"/>
      <name val="Calibri"/>
      <family val="2"/>
      <charset val="1"/>
      <scheme val="minor"/>
    </font>
    <font>
      <b/>
      <vertAlign val="superscript"/>
      <sz val="12"/>
      <color rgb="FF000000"/>
      <name val="AvantGarde Bk BT"/>
    </font>
    <font>
      <sz val="8"/>
      <color rgb="FF000000"/>
      <name val="AvantGarde Bk BT"/>
    </font>
    <font>
      <sz val="8"/>
      <color rgb="FF000000"/>
      <name val="Calibri"/>
      <family val="2"/>
    </font>
    <font>
      <b/>
      <sz val="12"/>
      <color rgb="FF002060"/>
      <name val="AvantGarde Bk BT"/>
    </font>
    <font>
      <b/>
      <sz val="12"/>
      <color rgb="FF000000"/>
      <name val="Calibri"/>
      <family val="2"/>
    </font>
    <font>
      <b/>
      <sz val="12"/>
      <color rgb="FF002060"/>
      <name val="Calibri"/>
      <family val="2"/>
    </font>
    <font>
      <b/>
      <sz val="12"/>
      <color theme="1"/>
      <name val="Calibri"/>
      <family val="2"/>
      <scheme val="minor"/>
    </font>
    <font>
      <sz val="11"/>
      <color rgb="FFC00000"/>
      <name val="Calibri"/>
      <family val="2"/>
      <charset val="1"/>
      <scheme val="minor"/>
    </font>
    <font>
      <sz val="11"/>
      <color theme="1"/>
      <name val="Calibri"/>
      <family val="1"/>
      <charset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B7DEE8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tted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dotted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/>
    <xf numFmtId="0" fontId="1" fillId="0" borderId="0" xfId="0" applyFont="1"/>
    <xf numFmtId="0" fontId="7" fillId="0" borderId="0" xfId="0" applyFont="1" applyAlignment="1">
      <alignment horizontal="left"/>
    </xf>
    <xf numFmtId="0" fontId="9" fillId="0" borderId="0" xfId="0" applyFont="1"/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3" xfId="0" quotePrefix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4" xfId="0" quotePrefix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5" xfId="0" applyBorder="1"/>
    <xf numFmtId="166" fontId="0" fillId="0" borderId="3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5" fontId="0" fillId="0" borderId="0" xfId="0" applyNumberForma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8" xfId="0" quotePrefix="1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quotePrefix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4" xfId="0" quotePrefix="1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1" fillId="0" borderId="25" xfId="0" applyFont="1" applyBorder="1" applyAlignment="1">
      <alignment horizontal="right" vertical="center" wrapText="1" readingOrder="1"/>
    </xf>
    <xf numFmtId="0" fontId="11" fillId="0" borderId="26" xfId="0" applyFont="1" applyBorder="1" applyAlignment="1">
      <alignment horizontal="left" vertical="center" wrapText="1" readingOrder="1"/>
    </xf>
    <xf numFmtId="0" fontId="11" fillId="0" borderId="27" xfId="0" applyFont="1" applyBorder="1" applyAlignment="1">
      <alignment horizontal="left" vertical="center" wrapText="1" readingOrder="1"/>
    </xf>
    <xf numFmtId="0" fontId="14" fillId="0" borderId="28" xfId="0" applyFont="1" applyBorder="1" applyAlignment="1">
      <alignment horizontal="right" vertical="center" wrapText="1" readingOrder="1"/>
    </xf>
    <xf numFmtId="0" fontId="11" fillId="0" borderId="29" xfId="0" applyFont="1" applyBorder="1" applyAlignment="1">
      <alignment horizontal="left" vertical="center" wrapText="1" readingOrder="1"/>
    </xf>
    <xf numFmtId="0" fontId="11" fillId="0" borderId="30" xfId="0" applyFont="1" applyBorder="1" applyAlignment="1">
      <alignment horizontal="left" vertical="center" wrapText="1" readingOrder="1"/>
    </xf>
    <xf numFmtId="0" fontId="12" fillId="0" borderId="31" xfId="0" applyFont="1" applyBorder="1" applyAlignment="1">
      <alignment horizontal="center" vertical="center" wrapText="1" readingOrder="1"/>
    </xf>
    <xf numFmtId="0" fontId="12" fillId="0" borderId="32" xfId="0" applyFont="1" applyBorder="1" applyAlignment="1">
      <alignment horizontal="center" vertical="center" wrapText="1" readingOrder="1"/>
    </xf>
    <xf numFmtId="0" fontId="18" fillId="0" borderId="19" xfId="0" applyFont="1" applyBorder="1" applyAlignment="1">
      <alignment horizontal="left" wrapText="1" readingOrder="1"/>
    </xf>
    <xf numFmtId="0" fontId="18" fillId="0" borderId="22" xfId="0" applyFont="1" applyBorder="1" applyAlignment="1">
      <alignment horizontal="left" wrapText="1" readingOrder="1"/>
    </xf>
    <xf numFmtId="0" fontId="18" fillId="0" borderId="33" xfId="0" applyFont="1" applyBorder="1" applyAlignment="1">
      <alignment horizontal="left" wrapText="1" readingOrder="1"/>
    </xf>
    <xf numFmtId="0" fontId="19" fillId="0" borderId="20" xfId="0" applyFont="1" applyBorder="1" applyAlignment="1">
      <alignment horizontal="center" wrapText="1" readingOrder="1"/>
    </xf>
    <xf numFmtId="0" fontId="19" fillId="0" borderId="23" xfId="0" applyFont="1" applyBorder="1" applyAlignment="1">
      <alignment horizontal="center" wrapText="1" readingOrder="1"/>
    </xf>
    <xf numFmtId="0" fontId="19" fillId="0" borderId="34" xfId="0" applyFont="1" applyBorder="1" applyAlignment="1">
      <alignment horizontal="center" wrapText="1" readingOrder="1"/>
    </xf>
    <xf numFmtId="0" fontId="19" fillId="2" borderId="23" xfId="0" applyFont="1" applyFill="1" applyBorder="1" applyAlignment="1">
      <alignment horizontal="center" wrapText="1" readingOrder="1"/>
    </xf>
    <xf numFmtId="0" fontId="20" fillId="0" borderId="21" xfId="0" applyFont="1" applyBorder="1" applyAlignment="1">
      <alignment horizontal="center" wrapText="1" readingOrder="1"/>
    </xf>
    <xf numFmtId="0" fontId="20" fillId="0" borderId="24" xfId="0" applyFont="1" applyBorder="1" applyAlignment="1">
      <alignment horizontal="left" wrapText="1" readingOrder="1"/>
    </xf>
    <xf numFmtId="0" fontId="20" fillId="0" borderId="35" xfId="0" applyFont="1" applyBorder="1" applyAlignment="1">
      <alignment horizontal="left" wrapText="1" readingOrder="1"/>
    </xf>
    <xf numFmtId="0" fontId="0" fillId="0" borderId="0" xfId="0" applyFill="1" applyBorder="1" applyAlignment="1">
      <alignment horizontal="left"/>
    </xf>
    <xf numFmtId="0" fontId="21" fillId="0" borderId="0" xfId="0" applyFont="1"/>
    <xf numFmtId="0" fontId="21" fillId="0" borderId="0" xfId="0" applyFont="1" applyAlignment="1">
      <alignment horizontal="center"/>
    </xf>
    <xf numFmtId="167" fontId="0" fillId="0" borderId="3" xfId="0" applyNumberFormat="1" applyBorder="1" applyAlignment="1">
      <alignment horizontal="center"/>
    </xf>
    <xf numFmtId="0" fontId="10" fillId="0" borderId="0" xfId="0" applyFont="1" applyBorder="1"/>
    <xf numFmtId="0" fontId="0" fillId="0" borderId="0" xfId="0" applyBorder="1" applyAlignment="1">
      <alignment horizontal="center"/>
    </xf>
    <xf numFmtId="164" fontId="1" fillId="0" borderId="0" xfId="0" applyNumberFormat="1" applyFont="1" applyAlignment="1">
      <alignment horizontal="center"/>
    </xf>
    <xf numFmtId="165" fontId="0" fillId="0" borderId="3" xfId="0" applyNumberFormat="1" applyBorder="1" applyAlignment="1">
      <alignment horizontal="center"/>
    </xf>
    <xf numFmtId="0" fontId="11" fillId="3" borderId="45" xfId="0" applyFont="1" applyFill="1" applyBorder="1" applyAlignment="1">
      <alignment horizontal="center" wrapText="1" readingOrder="1"/>
    </xf>
    <xf numFmtId="0" fontId="11" fillId="3" borderId="31" xfId="0" applyFont="1" applyFill="1" applyBorder="1" applyAlignment="1">
      <alignment horizontal="center" wrapText="1" readingOrder="1"/>
    </xf>
    <xf numFmtId="0" fontId="11" fillId="3" borderId="32" xfId="0" applyFont="1" applyFill="1" applyBorder="1" applyAlignment="1">
      <alignment horizontal="center" wrapText="1" readingOrder="1"/>
    </xf>
    <xf numFmtId="0" fontId="23" fillId="3" borderId="46" xfId="0" applyFont="1" applyFill="1" applyBorder="1" applyAlignment="1">
      <alignment horizontal="left" wrapText="1" readingOrder="1"/>
    </xf>
    <xf numFmtId="0" fontId="23" fillId="4" borderId="47" xfId="0" applyFont="1" applyFill="1" applyBorder="1" applyAlignment="1">
      <alignment horizontal="left" wrapText="1" readingOrder="1"/>
    </xf>
    <xf numFmtId="0" fontId="23" fillId="4" borderId="48" xfId="0" applyFont="1" applyFill="1" applyBorder="1" applyAlignment="1">
      <alignment horizontal="left" wrapText="1" readingOrder="1"/>
    </xf>
    <xf numFmtId="0" fontId="24" fillId="4" borderId="49" xfId="0" applyFont="1" applyFill="1" applyBorder="1" applyAlignment="1">
      <alignment horizontal="left" wrapText="1" readingOrder="1"/>
    </xf>
    <xf numFmtId="0" fontId="11" fillId="3" borderId="50" xfId="0" applyFont="1" applyFill="1" applyBorder="1" applyAlignment="1">
      <alignment horizontal="center" wrapText="1" readingOrder="1"/>
    </xf>
    <xf numFmtId="0" fontId="25" fillId="4" borderId="51" xfId="0" applyFont="1" applyFill="1" applyBorder="1" applyAlignment="1">
      <alignment horizontal="center" wrapText="1" readingOrder="1"/>
    </xf>
    <xf numFmtId="0" fontId="25" fillId="4" borderId="52" xfId="0" applyFont="1" applyFill="1" applyBorder="1" applyAlignment="1">
      <alignment horizontal="center" wrapText="1" readingOrder="1"/>
    </xf>
    <xf numFmtId="0" fontId="25" fillId="4" borderId="53" xfId="0" applyFont="1" applyFill="1" applyBorder="1" applyAlignment="1">
      <alignment horizontal="center" wrapText="1" readingOrder="1"/>
    </xf>
    <xf numFmtId="0" fontId="26" fillId="3" borderId="54" xfId="0" applyFont="1" applyFill="1" applyBorder="1" applyAlignment="1">
      <alignment horizontal="left" wrapText="1" readingOrder="1"/>
    </xf>
    <xf numFmtId="0" fontId="27" fillId="4" borderId="55" xfId="0" applyFont="1" applyFill="1" applyBorder="1" applyAlignment="1">
      <alignment horizontal="left" wrapText="1" readingOrder="1"/>
    </xf>
    <xf numFmtId="0" fontId="27" fillId="4" borderId="56" xfId="0" applyFont="1" applyFill="1" applyBorder="1" applyAlignment="1">
      <alignment horizontal="left" wrapText="1" readingOrder="1"/>
    </xf>
    <xf numFmtId="0" fontId="27" fillId="4" borderId="57" xfId="0" applyFont="1" applyFill="1" applyBorder="1" applyAlignment="1">
      <alignment horizontal="left" wrapText="1" readingOrder="1"/>
    </xf>
    <xf numFmtId="0" fontId="6" fillId="0" borderId="0" xfId="0" applyFont="1"/>
    <xf numFmtId="0" fontId="1" fillId="0" borderId="0" xfId="0" applyFont="1" applyAlignment="1">
      <alignment horizontal="right"/>
    </xf>
    <xf numFmtId="0" fontId="30" fillId="0" borderId="0" xfId="0" applyFont="1" applyAlignment="1">
      <alignment horizontal="right"/>
    </xf>
    <xf numFmtId="0" fontId="0" fillId="0" borderId="60" xfId="0" applyBorder="1" applyAlignment="1">
      <alignment horizontal="center"/>
    </xf>
    <xf numFmtId="0" fontId="29" fillId="0" borderId="60" xfId="0" applyFont="1" applyBorder="1" applyAlignment="1">
      <alignment horizontal="center"/>
    </xf>
    <xf numFmtId="0" fontId="29" fillId="0" borderId="8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64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63" xfId="0" applyBorder="1" applyAlignment="1">
      <alignment horizontal="center" vertical="center"/>
    </xf>
    <xf numFmtId="0" fontId="0" fillId="0" borderId="66" xfId="0" applyBorder="1" applyAlignment="1">
      <alignment horizontal="center"/>
    </xf>
    <xf numFmtId="0" fontId="0" fillId="0" borderId="63" xfId="0" applyBorder="1"/>
    <xf numFmtId="0" fontId="31" fillId="0" borderId="0" xfId="0" applyFont="1" applyBorder="1"/>
    <xf numFmtId="168" fontId="0" fillId="0" borderId="0" xfId="0" applyNumberFormat="1" applyAlignment="1">
      <alignment horizontal="center"/>
    </xf>
    <xf numFmtId="0" fontId="19" fillId="0" borderId="23" xfId="0" applyFont="1" applyFill="1" applyBorder="1" applyAlignment="1">
      <alignment horizontal="center" wrapText="1" readingOrder="1"/>
    </xf>
    <xf numFmtId="164" fontId="4" fillId="0" borderId="3" xfId="0" applyNumberFormat="1" applyFont="1" applyBorder="1" applyAlignment="1">
      <alignment horizontal="center"/>
    </xf>
    <xf numFmtId="0" fontId="11" fillId="3" borderId="36" xfId="0" applyFont="1" applyFill="1" applyBorder="1" applyAlignment="1">
      <alignment horizontal="center" vertical="center" wrapText="1" readingOrder="1"/>
    </xf>
    <xf numFmtId="0" fontId="11" fillId="3" borderId="37" xfId="0" applyFont="1" applyFill="1" applyBorder="1" applyAlignment="1">
      <alignment horizontal="center" vertical="center" wrapText="1" readingOrder="1"/>
    </xf>
    <xf numFmtId="0" fontId="11" fillId="3" borderId="38" xfId="0" applyFont="1" applyFill="1" applyBorder="1" applyAlignment="1">
      <alignment horizontal="center" vertical="center" wrapText="1" readingOrder="1"/>
    </xf>
    <xf numFmtId="0" fontId="11" fillId="3" borderId="39" xfId="0" applyFont="1" applyFill="1" applyBorder="1" applyAlignment="1">
      <alignment horizontal="center" wrapText="1" readingOrder="1"/>
    </xf>
    <xf numFmtId="0" fontId="11" fillId="3" borderId="40" xfId="0" applyFont="1" applyFill="1" applyBorder="1" applyAlignment="1">
      <alignment horizontal="center" wrapText="1" readingOrder="1"/>
    </xf>
    <xf numFmtId="0" fontId="11" fillId="3" borderId="41" xfId="0" applyFont="1" applyFill="1" applyBorder="1" applyAlignment="1">
      <alignment horizontal="center" wrapText="1" readingOrder="1"/>
    </xf>
    <xf numFmtId="0" fontId="11" fillId="3" borderId="42" xfId="0" applyFont="1" applyFill="1" applyBorder="1" applyAlignment="1">
      <alignment horizontal="center" wrapText="1" readingOrder="1"/>
    </xf>
    <xf numFmtId="0" fontId="11" fillId="3" borderId="43" xfId="0" applyFont="1" applyFill="1" applyBorder="1" applyAlignment="1">
      <alignment horizontal="center" wrapText="1" readingOrder="1"/>
    </xf>
    <xf numFmtId="0" fontId="11" fillId="3" borderId="44" xfId="0" applyFont="1" applyFill="1" applyBorder="1" applyAlignment="1">
      <alignment horizontal="center" wrapText="1" readingOrder="1"/>
    </xf>
    <xf numFmtId="0" fontId="11" fillId="0" borderId="14" xfId="0" applyFont="1" applyBorder="1" applyAlignment="1">
      <alignment horizontal="center" wrapText="1" readingOrder="1"/>
    </xf>
    <xf numFmtId="0" fontId="11" fillId="0" borderId="15" xfId="0" applyFont="1" applyBorder="1" applyAlignment="1">
      <alignment horizontal="center" wrapText="1" readingOrder="1"/>
    </xf>
    <xf numFmtId="0" fontId="11" fillId="0" borderId="16" xfId="0" applyFont="1" applyBorder="1" applyAlignment="1">
      <alignment horizontal="center" wrapText="1" readingOrder="1"/>
    </xf>
    <xf numFmtId="0" fontId="11" fillId="0" borderId="17" xfId="0" applyFont="1" applyBorder="1" applyAlignment="1">
      <alignment horizontal="center" wrapText="1" readingOrder="1"/>
    </xf>
    <xf numFmtId="0" fontId="11" fillId="0" borderId="18" xfId="0" applyFont="1" applyBorder="1" applyAlignment="1">
      <alignment horizontal="center" wrapText="1" readingOrder="1"/>
    </xf>
    <xf numFmtId="0" fontId="11" fillId="0" borderId="19" xfId="0" applyFont="1" applyBorder="1" applyAlignment="1">
      <alignment horizontal="center" vertical="center" wrapText="1" readingOrder="1"/>
    </xf>
    <xf numFmtId="0" fontId="11" fillId="0" borderId="20" xfId="0" applyFont="1" applyBorder="1" applyAlignment="1">
      <alignment horizontal="center" vertical="center" wrapText="1" readingOrder="1"/>
    </xf>
    <xf numFmtId="0" fontId="11" fillId="0" borderId="21" xfId="0" applyFont="1" applyBorder="1" applyAlignment="1">
      <alignment horizontal="center" vertical="center" wrapText="1" readingOrder="1"/>
    </xf>
    <xf numFmtId="0" fontId="11" fillId="0" borderId="22" xfId="0" applyFont="1" applyBorder="1" applyAlignment="1">
      <alignment horizontal="center" vertical="center" wrapText="1" readingOrder="1"/>
    </xf>
    <xf numFmtId="0" fontId="11" fillId="0" borderId="23" xfId="0" applyFont="1" applyBorder="1" applyAlignment="1">
      <alignment horizontal="center" vertical="center" wrapText="1" readingOrder="1"/>
    </xf>
    <xf numFmtId="0" fontId="11" fillId="0" borderId="24" xfId="0" applyFont="1" applyBorder="1" applyAlignment="1">
      <alignment horizontal="center" vertical="center" wrapText="1" readingOrder="1"/>
    </xf>
    <xf numFmtId="0" fontId="12" fillId="0" borderId="22" xfId="0" applyFont="1" applyBorder="1" applyAlignment="1">
      <alignment horizontal="center" wrapText="1" readingOrder="1"/>
    </xf>
    <xf numFmtId="0" fontId="12" fillId="0" borderId="23" xfId="0" applyFont="1" applyBorder="1" applyAlignment="1">
      <alignment horizontal="center" wrapText="1" readingOrder="1"/>
    </xf>
    <xf numFmtId="0" fontId="12" fillId="0" borderId="24" xfId="0" applyFont="1" applyBorder="1" applyAlignment="1">
      <alignment horizontal="center" wrapText="1" readingOrder="1"/>
    </xf>
    <xf numFmtId="0" fontId="28" fillId="0" borderId="60" xfId="0" applyFont="1" applyBorder="1" applyAlignment="1">
      <alignment horizontal="center"/>
    </xf>
    <xf numFmtId="0" fontId="28" fillId="0" borderId="8" xfId="0" applyFont="1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8" fillId="0" borderId="62" xfId="0" applyFont="1" applyBorder="1" applyAlignment="1">
      <alignment horizontal="center"/>
    </xf>
    <xf numFmtId="0" fontId="28" fillId="0" borderId="1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54942" cy="264560"/>
    <xdr:sp macro="" textlink="">
      <xdr:nvSpPr>
        <xdr:cNvPr id="26" name="Kotak Teks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829300" y="8410575"/>
          <a:ext cx="25494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+</a:t>
          </a: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227883" cy="264560"/>
    <xdr:sp macro="" textlink="">
      <xdr:nvSpPr>
        <xdr:cNvPr id="43" name="Kotak Teks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7429500" y="8953500"/>
          <a:ext cx="22788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-</a:t>
          </a:r>
        </a:p>
      </xdr:txBody>
    </xdr:sp>
    <xdr:clientData/>
  </xdr:oneCellAnchor>
  <xdr:twoCellAnchor>
    <xdr:from>
      <xdr:col>1</xdr:col>
      <xdr:colOff>0</xdr:colOff>
      <xdr:row>0</xdr:row>
      <xdr:rowOff>0</xdr:rowOff>
    </xdr:from>
    <xdr:to>
      <xdr:col>5</xdr:col>
      <xdr:colOff>104775</xdr:colOff>
      <xdr:row>1</xdr:row>
      <xdr:rowOff>180975</xdr:rowOff>
    </xdr:to>
    <xdr:sp macro="" textlink="">
      <xdr:nvSpPr>
        <xdr:cNvPr id="42" name="Title 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Grp="1"/>
        </xdr:cNvSpPr>
      </xdr:nvSpPr>
      <xdr:spPr bwMode="auto">
        <a:xfrm>
          <a:off x="609600" y="0"/>
          <a:ext cx="25431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91440" tIns="45720" rIns="91440" bIns="45720" numCol="1" anchor="ctr" anchorCtr="0" compatLnSpc="1">
          <a:prstTxWarp prst="textNoShape">
            <a:avLst/>
          </a:prstTxWarp>
        </a:bodyPr>
        <a:lstStyle>
          <a:lvl1pPr algn="ctr" rtl="0" eaLnBrk="0" fontAlgn="base" hangingPunct="0">
            <a:spcBef>
              <a:spcPct val="0"/>
            </a:spcBef>
            <a:spcAft>
              <a:spcPct val="0"/>
            </a:spcAft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  <a:lvl2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1"/>
              </a:solidFill>
              <a:latin typeface="Calibri" pitchFamily="34" charset="0"/>
            </a:defRPr>
          </a:lvl2pPr>
          <a:lvl3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1"/>
              </a:solidFill>
              <a:latin typeface="Calibri" pitchFamily="34" charset="0"/>
            </a:defRPr>
          </a:lvl3pPr>
          <a:lvl4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1"/>
              </a:solidFill>
              <a:latin typeface="Calibri" pitchFamily="34" charset="0"/>
            </a:defRPr>
          </a:lvl4pPr>
          <a:lvl5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1"/>
              </a:solidFill>
              <a:latin typeface="Calibri" pitchFamily="34" charset="0"/>
            </a:defRPr>
          </a:lvl5pPr>
          <a:lvl6pPr marL="457200" algn="ctr" rtl="0" fontAlgn="base">
            <a:spcBef>
              <a:spcPct val="0"/>
            </a:spcBef>
            <a:spcAft>
              <a:spcPct val="0"/>
            </a:spcAft>
            <a:defRPr sz="4400">
              <a:solidFill>
                <a:schemeClr val="tx1"/>
              </a:solidFill>
              <a:latin typeface="Calibri" pitchFamily="34" charset="0"/>
            </a:defRPr>
          </a:lvl6pPr>
          <a:lvl7pPr marL="914400" algn="ctr" rtl="0" fontAlgn="base">
            <a:spcBef>
              <a:spcPct val="0"/>
            </a:spcBef>
            <a:spcAft>
              <a:spcPct val="0"/>
            </a:spcAft>
            <a:defRPr sz="4400">
              <a:solidFill>
                <a:schemeClr val="tx1"/>
              </a:solidFill>
              <a:latin typeface="Calibri" pitchFamily="34" charset="0"/>
            </a:defRPr>
          </a:lvl7pPr>
          <a:lvl8pPr marL="1371600" algn="ctr" rtl="0" fontAlgn="base">
            <a:spcBef>
              <a:spcPct val="0"/>
            </a:spcBef>
            <a:spcAft>
              <a:spcPct val="0"/>
            </a:spcAft>
            <a:defRPr sz="4400">
              <a:solidFill>
                <a:schemeClr val="tx1"/>
              </a:solidFill>
              <a:latin typeface="Calibri" pitchFamily="34" charset="0"/>
            </a:defRPr>
          </a:lvl8pPr>
          <a:lvl9pPr marL="1828800" algn="ctr" rtl="0" fontAlgn="base">
            <a:spcBef>
              <a:spcPct val="0"/>
            </a:spcBef>
            <a:spcAft>
              <a:spcPct val="0"/>
            </a:spcAft>
            <a:defRPr sz="4400">
              <a:solidFill>
                <a:schemeClr val="tx1"/>
              </a:solidFill>
              <a:latin typeface="Calibri" pitchFamily="34" charset="0"/>
            </a:defRPr>
          </a:lvl9pPr>
        </a:lstStyle>
        <a:p>
          <a:pPr eaLnBrk="1" hangingPunct="1"/>
          <a:r>
            <a:rPr lang="id-ID" altLang="en-US" sz="1400"/>
            <a:t>Tabel Konstanta Perencanaan</a:t>
          </a:r>
        </a:p>
      </xdr:txBody>
    </xdr:sp>
    <xdr:clientData/>
  </xdr:twoCellAnchor>
  <xdr:twoCellAnchor>
    <xdr:from>
      <xdr:col>1</xdr:col>
      <xdr:colOff>0</xdr:colOff>
      <xdr:row>14</xdr:row>
      <xdr:rowOff>95250</xdr:rowOff>
    </xdr:from>
    <xdr:to>
      <xdr:col>4</xdr:col>
      <xdr:colOff>0</xdr:colOff>
      <xdr:row>16</xdr:row>
      <xdr:rowOff>26987</xdr:rowOff>
    </xdr:to>
    <xdr:sp macro="" textlink="">
      <xdr:nvSpPr>
        <xdr:cNvPr id="46" name="Title 1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Grp="1"/>
        </xdr:cNvSpPr>
      </xdr:nvSpPr>
      <xdr:spPr bwMode="auto">
        <a:xfrm>
          <a:off x="609600" y="3038475"/>
          <a:ext cx="1828800" cy="3222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horz" wrap="square" lIns="91440" tIns="45720" rIns="91440" bIns="45720" numCol="1" rtlCol="0" anchor="ctr" anchorCtr="0" compatLnSpc="1">
          <a:prstTxWarp prst="textNoShape">
            <a:avLst/>
          </a:prstTxWarp>
          <a:normAutofit fontScale="90000"/>
        </a:bodyPr>
        <a:lstStyle>
          <a:lvl1pPr algn="ctr" rtl="0" eaLnBrk="0" fontAlgn="base" hangingPunct="0">
            <a:spcBef>
              <a:spcPct val="0"/>
            </a:spcBef>
            <a:spcAft>
              <a:spcPct val="0"/>
            </a:spcAft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  <a:lvl2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1"/>
              </a:solidFill>
              <a:latin typeface="Calibri" pitchFamily="34" charset="0"/>
            </a:defRPr>
          </a:lvl2pPr>
          <a:lvl3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1"/>
              </a:solidFill>
              <a:latin typeface="Calibri" pitchFamily="34" charset="0"/>
            </a:defRPr>
          </a:lvl3pPr>
          <a:lvl4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1"/>
              </a:solidFill>
              <a:latin typeface="Calibri" pitchFamily="34" charset="0"/>
            </a:defRPr>
          </a:lvl4pPr>
          <a:lvl5pPr algn="ctr" rtl="0" eaLnBrk="0" fontAlgn="base" hangingPunct="0">
            <a:spcBef>
              <a:spcPct val="0"/>
            </a:spcBef>
            <a:spcAft>
              <a:spcPct val="0"/>
            </a:spcAft>
            <a:defRPr sz="4400">
              <a:solidFill>
                <a:schemeClr val="tx1"/>
              </a:solidFill>
              <a:latin typeface="Calibri" pitchFamily="34" charset="0"/>
            </a:defRPr>
          </a:lvl5pPr>
          <a:lvl6pPr marL="457200" algn="ctr" rtl="0" fontAlgn="base">
            <a:spcBef>
              <a:spcPct val="0"/>
            </a:spcBef>
            <a:spcAft>
              <a:spcPct val="0"/>
            </a:spcAft>
            <a:defRPr sz="4400">
              <a:solidFill>
                <a:schemeClr val="tx1"/>
              </a:solidFill>
              <a:latin typeface="Calibri" pitchFamily="34" charset="0"/>
            </a:defRPr>
          </a:lvl6pPr>
          <a:lvl7pPr marL="914400" algn="ctr" rtl="0" fontAlgn="base">
            <a:spcBef>
              <a:spcPct val="0"/>
            </a:spcBef>
            <a:spcAft>
              <a:spcPct val="0"/>
            </a:spcAft>
            <a:defRPr sz="4400">
              <a:solidFill>
                <a:schemeClr val="tx1"/>
              </a:solidFill>
              <a:latin typeface="Calibri" pitchFamily="34" charset="0"/>
            </a:defRPr>
          </a:lvl7pPr>
          <a:lvl8pPr marL="1371600" algn="ctr" rtl="0" fontAlgn="base">
            <a:spcBef>
              <a:spcPct val="0"/>
            </a:spcBef>
            <a:spcAft>
              <a:spcPct val="0"/>
            </a:spcAft>
            <a:defRPr sz="4400">
              <a:solidFill>
                <a:schemeClr val="tx1"/>
              </a:solidFill>
              <a:latin typeface="Calibri" pitchFamily="34" charset="0"/>
            </a:defRPr>
          </a:lvl8pPr>
          <a:lvl9pPr marL="1828800" algn="ctr" rtl="0" fontAlgn="base">
            <a:spcBef>
              <a:spcPct val="0"/>
            </a:spcBef>
            <a:spcAft>
              <a:spcPct val="0"/>
            </a:spcAft>
            <a:defRPr sz="4400">
              <a:solidFill>
                <a:schemeClr val="tx1"/>
              </a:solidFill>
              <a:latin typeface="Calibri" pitchFamily="34" charset="0"/>
            </a:defRPr>
          </a:lvl9pPr>
        </a:lstStyle>
        <a:p>
          <a:pPr eaLnBrk="1" fontAlgn="auto" hangingPunct="1">
            <a:spcAft>
              <a:spcPts val="0"/>
            </a:spcAft>
            <a:defRPr/>
          </a:pPr>
          <a:r>
            <a:rPr lang="id-ID" sz="1600"/>
            <a:t>Tabel Tulangan Baja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104775</xdr:colOff>
          <xdr:row>2</xdr:row>
          <xdr:rowOff>38100</xdr:rowOff>
        </xdr:from>
        <xdr:to>
          <xdr:col>9</xdr:col>
          <xdr:colOff>361950</xdr:colOff>
          <xdr:row>9</xdr:row>
          <xdr:rowOff>104775</xdr:rowOff>
        </xdr:to>
        <xdr:sp macro="" textlink="">
          <xdr:nvSpPr>
            <xdr:cNvPr id="2050" name="Object 14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24</xdr:col>
      <xdr:colOff>338667</xdr:colOff>
      <xdr:row>21</xdr:row>
      <xdr:rowOff>0</xdr:rowOff>
    </xdr:from>
    <xdr:to>
      <xdr:col>24</xdr:col>
      <xdr:colOff>923925</xdr:colOff>
      <xdr:row>24</xdr:row>
      <xdr:rowOff>9525</xdr:rowOff>
    </xdr:to>
    <xdr:sp macro="" textlink="">
      <xdr:nvSpPr>
        <xdr:cNvPr id="3" name="Persegi Panjang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6584084" y="4349750"/>
          <a:ext cx="585258" cy="7715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24</xdr:col>
      <xdr:colOff>402166</xdr:colOff>
      <xdr:row>21</xdr:row>
      <xdr:rowOff>66675</xdr:rowOff>
    </xdr:from>
    <xdr:to>
      <xdr:col>24</xdr:col>
      <xdr:colOff>866775</xdr:colOff>
      <xdr:row>23</xdr:row>
      <xdr:rowOff>133350</xdr:rowOff>
    </xdr:to>
    <xdr:sp macro="" textlink="">
      <xdr:nvSpPr>
        <xdr:cNvPr id="4" name="Persegi Panjang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6647583" y="4416425"/>
          <a:ext cx="464609" cy="63817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24</xdr:col>
      <xdr:colOff>800100</xdr:colOff>
      <xdr:row>23</xdr:row>
      <xdr:rowOff>57150</xdr:rowOff>
    </xdr:from>
    <xdr:to>
      <xdr:col>24</xdr:col>
      <xdr:colOff>845819</xdr:colOff>
      <xdr:row>23</xdr:row>
      <xdr:rowOff>102869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16783050" y="4972050"/>
          <a:ext cx="45719" cy="45719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24</xdr:col>
      <xdr:colOff>424393</xdr:colOff>
      <xdr:row>21</xdr:row>
      <xdr:rowOff>95250</xdr:rowOff>
    </xdr:from>
    <xdr:to>
      <xdr:col>24</xdr:col>
      <xdr:colOff>470112</xdr:colOff>
      <xdr:row>21</xdr:row>
      <xdr:rowOff>140969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16669810" y="4445000"/>
          <a:ext cx="45719" cy="45719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24</xdr:col>
      <xdr:colOff>800100</xdr:colOff>
      <xdr:row>21</xdr:row>
      <xdr:rowOff>95250</xdr:rowOff>
    </xdr:from>
    <xdr:to>
      <xdr:col>24</xdr:col>
      <xdr:colOff>845819</xdr:colOff>
      <xdr:row>21</xdr:row>
      <xdr:rowOff>140969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16783050" y="4438650"/>
          <a:ext cx="45719" cy="45719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24</xdr:col>
      <xdr:colOff>433918</xdr:colOff>
      <xdr:row>23</xdr:row>
      <xdr:rowOff>57150</xdr:rowOff>
    </xdr:from>
    <xdr:to>
      <xdr:col>24</xdr:col>
      <xdr:colOff>479637</xdr:colOff>
      <xdr:row>23</xdr:row>
      <xdr:rowOff>102869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16679335" y="4978400"/>
          <a:ext cx="45719" cy="45719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oneCellAnchor>
    <xdr:from>
      <xdr:col>24</xdr:col>
      <xdr:colOff>400050</xdr:colOff>
      <xdr:row>19</xdr:row>
      <xdr:rowOff>171450</xdr:rowOff>
    </xdr:from>
    <xdr:ext cx="561244" cy="264560"/>
    <xdr:sp macro="" textlink="">
      <xdr:nvSpPr>
        <xdr:cNvPr id="7" name="Kotak Teks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16645467" y="4108450"/>
          <a:ext cx="5612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d-ID" sz="1100"/>
            <a:t>3</a:t>
          </a:r>
          <a:r>
            <a:rPr lang="en-ID" sz="1100"/>
            <a:t> </a:t>
          </a:r>
          <a:r>
            <a:rPr lang="az-Cyrl-AZ" sz="1100"/>
            <a:t>Ф</a:t>
          </a:r>
          <a:r>
            <a:rPr lang="en-US" sz="1100"/>
            <a:t> 1</a:t>
          </a:r>
          <a:r>
            <a:rPr lang="id-ID" sz="1100"/>
            <a:t>4</a:t>
          </a:r>
          <a:endParaRPr lang="en-US" sz="1100"/>
        </a:p>
      </xdr:txBody>
    </xdr:sp>
    <xdr:clientData/>
  </xdr:oneCellAnchor>
  <xdr:oneCellAnchor>
    <xdr:from>
      <xdr:col>24</xdr:col>
      <xdr:colOff>895350</xdr:colOff>
      <xdr:row>23</xdr:row>
      <xdr:rowOff>19050</xdr:rowOff>
    </xdr:from>
    <xdr:ext cx="561244" cy="264560"/>
    <xdr:sp macro="" textlink="">
      <xdr:nvSpPr>
        <xdr:cNvPr id="16" name="Kotak Teks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17140767" y="4940300"/>
          <a:ext cx="5612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2 </a:t>
          </a:r>
          <a:r>
            <a:rPr lang="az-Cyrl-AZ" sz="1100"/>
            <a:t>Ф</a:t>
          </a:r>
          <a:r>
            <a:rPr lang="en-US" sz="1100"/>
            <a:t> 1</a:t>
          </a:r>
          <a:r>
            <a:rPr lang="id-ID" sz="1100"/>
            <a:t>4</a:t>
          </a:r>
          <a:endParaRPr lang="en-ID" sz="1100"/>
        </a:p>
      </xdr:txBody>
    </xdr:sp>
    <xdr:clientData/>
  </xdr:oneCellAnchor>
  <xdr:oneCellAnchor>
    <xdr:from>
      <xdr:col>24</xdr:col>
      <xdr:colOff>895350</xdr:colOff>
      <xdr:row>21</xdr:row>
      <xdr:rowOff>161925</xdr:rowOff>
    </xdr:from>
    <xdr:ext cx="612219" cy="264560"/>
    <xdr:sp macro="" textlink="">
      <xdr:nvSpPr>
        <xdr:cNvPr id="18" name="Kotak Teks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16878300" y="4505325"/>
          <a:ext cx="61221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az-Cyrl-AZ" sz="1100"/>
            <a:t>Ф</a:t>
          </a:r>
          <a:r>
            <a:rPr lang="en-US" sz="1100"/>
            <a:t>8-200</a:t>
          </a:r>
          <a:endParaRPr lang="en-ID" sz="1100"/>
        </a:p>
      </xdr:txBody>
    </xdr:sp>
    <xdr:clientData/>
  </xdr:oneCellAnchor>
  <xdr:twoCellAnchor>
    <xdr:from>
      <xdr:col>24</xdr:col>
      <xdr:colOff>619125</xdr:colOff>
      <xdr:row>24</xdr:row>
      <xdr:rowOff>47625</xdr:rowOff>
    </xdr:from>
    <xdr:to>
      <xdr:col>24</xdr:col>
      <xdr:colOff>1381125</xdr:colOff>
      <xdr:row>24</xdr:row>
      <xdr:rowOff>47625</xdr:rowOff>
    </xdr:to>
    <xdr:cxnSp macro="">
      <xdr:nvCxnSpPr>
        <xdr:cNvPr id="19" name="Konektor Lurus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CxnSpPr/>
      </xdr:nvCxnSpPr>
      <xdr:spPr>
        <a:xfrm>
          <a:off x="16602075" y="5153025"/>
          <a:ext cx="762000" cy="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24</xdr:col>
      <xdr:colOff>499110</xdr:colOff>
      <xdr:row>23</xdr:row>
      <xdr:rowOff>95250</xdr:rowOff>
    </xdr:from>
    <xdr:to>
      <xdr:col>24</xdr:col>
      <xdr:colOff>661987</xdr:colOff>
      <xdr:row>24</xdr:row>
      <xdr:rowOff>47625</xdr:rowOff>
    </xdr:to>
    <xdr:cxnSp macro="">
      <xdr:nvCxnSpPr>
        <xdr:cNvPr id="22" name="Konektor Lurus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CxnSpPr/>
      </xdr:nvCxnSpPr>
      <xdr:spPr>
        <a:xfrm>
          <a:off x="16482060" y="5010150"/>
          <a:ext cx="162877" cy="142875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24</xdr:col>
      <xdr:colOff>819150</xdr:colOff>
      <xdr:row>23</xdr:row>
      <xdr:rowOff>95250</xdr:rowOff>
    </xdr:from>
    <xdr:to>
      <xdr:col>24</xdr:col>
      <xdr:colOff>982027</xdr:colOff>
      <xdr:row>24</xdr:row>
      <xdr:rowOff>47625</xdr:rowOff>
    </xdr:to>
    <xdr:cxnSp macro="">
      <xdr:nvCxnSpPr>
        <xdr:cNvPr id="24" name="Konektor Lurus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CxnSpPr/>
      </xdr:nvCxnSpPr>
      <xdr:spPr>
        <a:xfrm>
          <a:off x="16802100" y="5010150"/>
          <a:ext cx="162877" cy="142875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24</xdr:col>
      <xdr:colOff>866775</xdr:colOff>
      <xdr:row>22</xdr:row>
      <xdr:rowOff>190501</xdr:rowOff>
    </xdr:from>
    <xdr:to>
      <xdr:col>24</xdr:col>
      <xdr:colOff>1381125</xdr:colOff>
      <xdr:row>22</xdr:row>
      <xdr:rowOff>195263</xdr:rowOff>
    </xdr:to>
    <xdr:cxnSp macro="">
      <xdr:nvCxnSpPr>
        <xdr:cNvPr id="25" name="Konektor Lurus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CxnSpPr>
          <a:stCxn id="4" idx="3"/>
        </xdr:cNvCxnSpPr>
      </xdr:nvCxnSpPr>
      <xdr:spPr>
        <a:xfrm flipV="1">
          <a:off x="17112192" y="4730751"/>
          <a:ext cx="514350" cy="4762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169333</xdr:colOff>
      <xdr:row>26</xdr:row>
      <xdr:rowOff>28575</xdr:rowOff>
    </xdr:from>
    <xdr:to>
      <xdr:col>24</xdr:col>
      <xdr:colOff>742950</xdr:colOff>
      <xdr:row>30</xdr:row>
      <xdr:rowOff>38100</xdr:rowOff>
    </xdr:to>
    <xdr:sp macro="" textlink="">
      <xdr:nvSpPr>
        <xdr:cNvPr id="27" name="Persegi Panjang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16414750" y="5531908"/>
          <a:ext cx="573617" cy="7715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24</xdr:col>
      <xdr:colOff>211667</xdr:colOff>
      <xdr:row>26</xdr:row>
      <xdr:rowOff>85725</xdr:rowOff>
    </xdr:from>
    <xdr:to>
      <xdr:col>24</xdr:col>
      <xdr:colOff>685801</xdr:colOff>
      <xdr:row>29</xdr:row>
      <xdr:rowOff>171450</xdr:rowOff>
    </xdr:to>
    <xdr:sp macro="" textlink="">
      <xdr:nvSpPr>
        <xdr:cNvPr id="28" name="Persegi Panjang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16457084" y="5589058"/>
          <a:ext cx="474134" cy="65722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24</xdr:col>
      <xdr:colOff>233975</xdr:colOff>
      <xdr:row>26</xdr:row>
      <xdr:rowOff>104775</xdr:rowOff>
    </xdr:from>
    <xdr:to>
      <xdr:col>24</xdr:col>
      <xdr:colOff>279694</xdr:colOff>
      <xdr:row>26</xdr:row>
      <xdr:rowOff>150494</xdr:rowOff>
    </xdr:to>
    <xdr:sp macro="" textlink="">
      <xdr:nvSpPr>
        <xdr:cNvPr id="29" name="Oval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16479392" y="5608108"/>
          <a:ext cx="45719" cy="45719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24</xdr:col>
      <xdr:colOff>616927</xdr:colOff>
      <xdr:row>26</xdr:row>
      <xdr:rowOff>104775</xdr:rowOff>
    </xdr:from>
    <xdr:to>
      <xdr:col>24</xdr:col>
      <xdr:colOff>662646</xdr:colOff>
      <xdr:row>26</xdr:row>
      <xdr:rowOff>150494</xdr:rowOff>
    </xdr:to>
    <xdr:sp macro="" textlink="">
      <xdr:nvSpPr>
        <xdr:cNvPr id="31" name="Oval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16838735" y="5592640"/>
          <a:ext cx="45719" cy="45719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24</xdr:col>
      <xdr:colOff>440269</xdr:colOff>
      <xdr:row>29</xdr:row>
      <xdr:rowOff>10586</xdr:rowOff>
    </xdr:from>
    <xdr:to>
      <xdr:col>24</xdr:col>
      <xdr:colOff>485988</xdr:colOff>
      <xdr:row>29</xdr:row>
      <xdr:rowOff>56305</xdr:rowOff>
    </xdr:to>
    <xdr:sp macro="" textlink="">
      <xdr:nvSpPr>
        <xdr:cNvPr id="32" name="Oval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16685686" y="6085419"/>
          <a:ext cx="45719" cy="45719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24</xdr:col>
      <xdr:colOff>619125</xdr:colOff>
      <xdr:row>29</xdr:row>
      <xdr:rowOff>95250</xdr:rowOff>
    </xdr:from>
    <xdr:to>
      <xdr:col>24</xdr:col>
      <xdr:colOff>664844</xdr:colOff>
      <xdr:row>29</xdr:row>
      <xdr:rowOff>140969</xdr:rowOff>
    </xdr:to>
    <xdr:sp macro="" textlink="">
      <xdr:nvSpPr>
        <xdr:cNvPr id="34" name="Oval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16602075" y="6162675"/>
          <a:ext cx="45719" cy="45719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24</xdr:col>
      <xdr:colOff>221194</xdr:colOff>
      <xdr:row>29</xdr:row>
      <xdr:rowOff>105833</xdr:rowOff>
    </xdr:from>
    <xdr:to>
      <xdr:col>24</xdr:col>
      <xdr:colOff>266913</xdr:colOff>
      <xdr:row>29</xdr:row>
      <xdr:rowOff>151552</xdr:rowOff>
    </xdr:to>
    <xdr:sp macro="" textlink="">
      <xdr:nvSpPr>
        <xdr:cNvPr id="35" name="Oval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16466611" y="6180666"/>
          <a:ext cx="45719" cy="45719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oneCellAnchor>
    <xdr:from>
      <xdr:col>24</xdr:col>
      <xdr:colOff>219075</xdr:colOff>
      <xdr:row>25</xdr:row>
      <xdr:rowOff>19050</xdr:rowOff>
    </xdr:from>
    <xdr:ext cx="561244" cy="264560"/>
    <xdr:sp macro="" textlink="">
      <xdr:nvSpPr>
        <xdr:cNvPr id="37" name="Kotak Teks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/>
      </xdr:nvSpPr>
      <xdr:spPr>
        <a:xfrm>
          <a:off x="16464492" y="5321300"/>
          <a:ext cx="5612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d-ID" sz="1100"/>
            <a:t>4</a:t>
          </a:r>
          <a:r>
            <a:rPr lang="en-ID" sz="1100"/>
            <a:t> </a:t>
          </a:r>
          <a:r>
            <a:rPr lang="az-Cyrl-AZ" sz="1100"/>
            <a:t>Ф</a:t>
          </a:r>
          <a:r>
            <a:rPr lang="en-US" sz="1100"/>
            <a:t> 1</a:t>
          </a:r>
          <a:r>
            <a:rPr lang="id-ID" sz="1100"/>
            <a:t>4</a:t>
          </a:r>
          <a:endParaRPr lang="en-ID" sz="1100"/>
        </a:p>
      </xdr:txBody>
    </xdr:sp>
    <xdr:clientData/>
  </xdr:oneCellAnchor>
  <xdr:oneCellAnchor>
    <xdr:from>
      <xdr:col>24</xdr:col>
      <xdr:colOff>781050</xdr:colOff>
      <xdr:row>29</xdr:row>
      <xdr:rowOff>9525</xdr:rowOff>
    </xdr:from>
    <xdr:ext cx="561244" cy="264560"/>
    <xdr:sp macro="" textlink="">
      <xdr:nvSpPr>
        <xdr:cNvPr id="39" name="Kotak Teks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/>
      </xdr:nvSpPr>
      <xdr:spPr>
        <a:xfrm>
          <a:off x="17026467" y="6084358"/>
          <a:ext cx="5612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d-ID" sz="1100"/>
            <a:t>7</a:t>
          </a:r>
          <a:r>
            <a:rPr lang="en-ID" sz="1100"/>
            <a:t> </a:t>
          </a:r>
          <a:r>
            <a:rPr lang="az-Cyrl-AZ" sz="1100"/>
            <a:t>Ф</a:t>
          </a:r>
          <a:r>
            <a:rPr lang="en-US" sz="1100"/>
            <a:t> 1</a:t>
          </a:r>
          <a:r>
            <a:rPr lang="id-ID" sz="1100"/>
            <a:t>4</a:t>
          </a:r>
          <a:endParaRPr lang="en-ID" sz="1100"/>
        </a:p>
      </xdr:txBody>
    </xdr:sp>
    <xdr:clientData/>
  </xdr:oneCellAnchor>
  <xdr:oneCellAnchor>
    <xdr:from>
      <xdr:col>24</xdr:col>
      <xdr:colOff>781050</xdr:colOff>
      <xdr:row>26</xdr:row>
      <xdr:rowOff>152400</xdr:rowOff>
    </xdr:from>
    <xdr:ext cx="612219" cy="264560"/>
    <xdr:sp macro="" textlink="">
      <xdr:nvSpPr>
        <xdr:cNvPr id="41" name="Kotak Teks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/>
      </xdr:nvSpPr>
      <xdr:spPr>
        <a:xfrm>
          <a:off x="16764000" y="5648325"/>
          <a:ext cx="61221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az-Cyrl-AZ" sz="1100"/>
            <a:t>Ф</a:t>
          </a:r>
          <a:r>
            <a:rPr lang="en-US" sz="1100"/>
            <a:t>8-200</a:t>
          </a:r>
          <a:endParaRPr lang="en-ID" sz="1100"/>
        </a:p>
      </xdr:txBody>
    </xdr:sp>
    <xdr:clientData/>
  </xdr:oneCellAnchor>
  <xdr:twoCellAnchor>
    <xdr:from>
      <xdr:col>24</xdr:col>
      <xdr:colOff>685800</xdr:colOff>
      <xdr:row>27</xdr:row>
      <xdr:rowOff>171450</xdr:rowOff>
    </xdr:from>
    <xdr:to>
      <xdr:col>24</xdr:col>
      <xdr:colOff>1200150</xdr:colOff>
      <xdr:row>27</xdr:row>
      <xdr:rowOff>176213</xdr:rowOff>
    </xdr:to>
    <xdr:cxnSp macro="">
      <xdr:nvCxnSpPr>
        <xdr:cNvPr id="43" name="Konektor Lurus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CxnSpPr/>
      </xdr:nvCxnSpPr>
      <xdr:spPr>
        <a:xfrm flipV="1">
          <a:off x="16668750" y="5857875"/>
          <a:ext cx="514350" cy="4763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24</xdr:col>
      <xdr:colOff>447675</xdr:colOff>
      <xdr:row>30</xdr:row>
      <xdr:rowOff>76200</xdr:rowOff>
    </xdr:from>
    <xdr:to>
      <xdr:col>24</xdr:col>
      <xdr:colOff>1209675</xdr:colOff>
      <xdr:row>30</xdr:row>
      <xdr:rowOff>76200</xdr:rowOff>
    </xdr:to>
    <xdr:cxnSp macro="">
      <xdr:nvCxnSpPr>
        <xdr:cNvPr id="44" name="Konektor Lurus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CxnSpPr/>
      </xdr:nvCxnSpPr>
      <xdr:spPr>
        <a:xfrm>
          <a:off x="16430625" y="6334125"/>
          <a:ext cx="762000" cy="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24</xdr:col>
      <xdr:colOff>314325</xdr:colOff>
      <xdr:row>29</xdr:row>
      <xdr:rowOff>133350</xdr:rowOff>
    </xdr:from>
    <xdr:to>
      <xdr:col>24</xdr:col>
      <xdr:colOff>477202</xdr:colOff>
      <xdr:row>30</xdr:row>
      <xdr:rowOff>85725</xdr:rowOff>
    </xdr:to>
    <xdr:cxnSp macro="">
      <xdr:nvCxnSpPr>
        <xdr:cNvPr id="46" name="Konektor Lurus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CxnSpPr/>
      </xdr:nvCxnSpPr>
      <xdr:spPr>
        <a:xfrm>
          <a:off x="16297275" y="6200775"/>
          <a:ext cx="162877" cy="142875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24</xdr:col>
      <xdr:colOff>502706</xdr:colOff>
      <xdr:row>29</xdr:row>
      <xdr:rowOff>133350</xdr:rowOff>
    </xdr:from>
    <xdr:to>
      <xdr:col>24</xdr:col>
      <xdr:colOff>665583</xdr:colOff>
      <xdr:row>30</xdr:row>
      <xdr:rowOff>85725</xdr:rowOff>
    </xdr:to>
    <xdr:cxnSp macro="">
      <xdr:nvCxnSpPr>
        <xdr:cNvPr id="47" name="Konektor Lurus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CxnSpPr/>
      </xdr:nvCxnSpPr>
      <xdr:spPr>
        <a:xfrm>
          <a:off x="16748123" y="6208183"/>
          <a:ext cx="162877" cy="142875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24</xdr:col>
      <xdr:colOff>647700</xdr:colOff>
      <xdr:row>29</xdr:row>
      <xdr:rowOff>133350</xdr:rowOff>
    </xdr:from>
    <xdr:to>
      <xdr:col>24</xdr:col>
      <xdr:colOff>810577</xdr:colOff>
      <xdr:row>30</xdr:row>
      <xdr:rowOff>85725</xdr:rowOff>
    </xdr:to>
    <xdr:cxnSp macro="">
      <xdr:nvCxnSpPr>
        <xdr:cNvPr id="49" name="Konektor Lurus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CxnSpPr/>
      </xdr:nvCxnSpPr>
      <xdr:spPr>
        <a:xfrm>
          <a:off x="16630650" y="6200775"/>
          <a:ext cx="162877" cy="142875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24</xdr:col>
      <xdr:colOff>603251</xdr:colOff>
      <xdr:row>21</xdr:row>
      <xdr:rowOff>95253</xdr:rowOff>
    </xdr:from>
    <xdr:to>
      <xdr:col>24</xdr:col>
      <xdr:colOff>648970</xdr:colOff>
      <xdr:row>21</xdr:row>
      <xdr:rowOff>140972</xdr:rowOff>
    </xdr:to>
    <xdr:sp macro="" textlink="">
      <xdr:nvSpPr>
        <xdr:cNvPr id="33" name="Oval 32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16848668" y="4445003"/>
          <a:ext cx="45719" cy="45719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24</xdr:col>
      <xdr:colOff>539745</xdr:colOff>
      <xdr:row>29</xdr:row>
      <xdr:rowOff>105833</xdr:rowOff>
    </xdr:from>
    <xdr:to>
      <xdr:col>24</xdr:col>
      <xdr:colOff>585464</xdr:colOff>
      <xdr:row>29</xdr:row>
      <xdr:rowOff>151552</xdr:rowOff>
    </xdr:to>
    <xdr:sp macro="" textlink="">
      <xdr:nvSpPr>
        <xdr:cNvPr id="36" name="Oval 35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16785162" y="6180666"/>
          <a:ext cx="45719" cy="45719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24</xdr:col>
      <xdr:colOff>338662</xdr:colOff>
      <xdr:row>29</xdr:row>
      <xdr:rowOff>105836</xdr:rowOff>
    </xdr:from>
    <xdr:to>
      <xdr:col>24</xdr:col>
      <xdr:colOff>384381</xdr:colOff>
      <xdr:row>29</xdr:row>
      <xdr:rowOff>151555</xdr:rowOff>
    </xdr:to>
    <xdr:sp macro="" textlink="">
      <xdr:nvSpPr>
        <xdr:cNvPr id="40" name="Oval 39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16584079" y="6180669"/>
          <a:ext cx="45719" cy="45719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 editAs="oneCell">
    <xdr:from>
      <xdr:col>10</xdr:col>
      <xdr:colOff>137584</xdr:colOff>
      <xdr:row>0</xdr:row>
      <xdr:rowOff>116416</xdr:rowOff>
    </xdr:from>
    <xdr:to>
      <xdr:col>24</xdr:col>
      <xdr:colOff>338666</xdr:colOff>
      <xdr:row>15</xdr:row>
      <xdr:rowOff>63499</xdr:rowOff>
    </xdr:to>
    <xdr:pic>
      <xdr:nvPicPr>
        <xdr:cNvPr id="11" name="Picture 10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812" t="26045" r="10433" b="15788"/>
        <a:stretch/>
      </xdr:blipFill>
      <xdr:spPr>
        <a:xfrm>
          <a:off x="7090834" y="116416"/>
          <a:ext cx="9493249" cy="3122083"/>
        </a:xfrm>
        <a:prstGeom prst="rect">
          <a:avLst/>
        </a:prstGeom>
      </xdr:spPr>
    </xdr:pic>
    <xdr:clientData/>
  </xdr:twoCellAnchor>
  <xdr:twoCellAnchor>
    <xdr:from>
      <xdr:col>24</xdr:col>
      <xdr:colOff>222252</xdr:colOff>
      <xdr:row>29</xdr:row>
      <xdr:rowOff>1</xdr:rowOff>
    </xdr:from>
    <xdr:to>
      <xdr:col>24</xdr:col>
      <xdr:colOff>267971</xdr:colOff>
      <xdr:row>29</xdr:row>
      <xdr:rowOff>45720</xdr:rowOff>
    </xdr:to>
    <xdr:sp macro="" textlink="">
      <xdr:nvSpPr>
        <xdr:cNvPr id="42" name="Oval 4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16467669" y="6074834"/>
          <a:ext cx="45719" cy="45719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24</xdr:col>
      <xdr:colOff>624409</xdr:colOff>
      <xdr:row>28</xdr:row>
      <xdr:rowOff>190493</xdr:rowOff>
    </xdr:from>
    <xdr:to>
      <xdr:col>24</xdr:col>
      <xdr:colOff>670128</xdr:colOff>
      <xdr:row>29</xdr:row>
      <xdr:rowOff>45712</xdr:rowOff>
    </xdr:to>
    <xdr:sp macro="" textlink="">
      <xdr:nvSpPr>
        <xdr:cNvPr id="45" name="Oval 44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16869826" y="6074826"/>
          <a:ext cx="45719" cy="45719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24</xdr:col>
      <xdr:colOff>381004</xdr:colOff>
      <xdr:row>26</xdr:row>
      <xdr:rowOff>105833</xdr:rowOff>
    </xdr:from>
    <xdr:to>
      <xdr:col>24</xdr:col>
      <xdr:colOff>426723</xdr:colOff>
      <xdr:row>26</xdr:row>
      <xdr:rowOff>151552</xdr:rowOff>
    </xdr:to>
    <xdr:sp macro="" textlink="">
      <xdr:nvSpPr>
        <xdr:cNvPr id="48" name="Oval 47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16626421" y="5609166"/>
          <a:ext cx="45719" cy="45719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24</xdr:col>
      <xdr:colOff>497413</xdr:colOff>
      <xdr:row>26</xdr:row>
      <xdr:rowOff>95246</xdr:rowOff>
    </xdr:from>
    <xdr:to>
      <xdr:col>24</xdr:col>
      <xdr:colOff>543132</xdr:colOff>
      <xdr:row>26</xdr:row>
      <xdr:rowOff>140965</xdr:rowOff>
    </xdr:to>
    <xdr:sp macro="" textlink="">
      <xdr:nvSpPr>
        <xdr:cNvPr id="50" name="Oval 49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16742830" y="5598579"/>
          <a:ext cx="45719" cy="45719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  <xdr:twoCellAnchor>
    <xdr:from>
      <xdr:col>24</xdr:col>
      <xdr:colOff>772583</xdr:colOff>
      <xdr:row>9</xdr:row>
      <xdr:rowOff>21166</xdr:rowOff>
    </xdr:from>
    <xdr:to>
      <xdr:col>29</xdr:col>
      <xdr:colOff>105833</xdr:colOff>
      <xdr:row>9</xdr:row>
      <xdr:rowOff>21166</xdr:rowOff>
    </xdr:to>
    <xdr:cxnSp macro="">
      <xdr:nvCxnSpPr>
        <xdr:cNvPr id="5" name="Straight Connector 4"/>
        <xdr:cNvCxnSpPr/>
      </xdr:nvCxnSpPr>
      <xdr:spPr>
        <a:xfrm>
          <a:off x="17018000" y="2042583"/>
          <a:ext cx="3217333" cy="0"/>
        </a:xfrm>
        <a:prstGeom prst="line">
          <a:avLst/>
        </a:prstGeom>
        <a:ln w="5715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772583</xdr:colOff>
      <xdr:row>6</xdr:row>
      <xdr:rowOff>127000</xdr:rowOff>
    </xdr:from>
    <xdr:to>
      <xdr:col>24</xdr:col>
      <xdr:colOff>783166</xdr:colOff>
      <xdr:row>11</xdr:row>
      <xdr:rowOff>127000</xdr:rowOff>
    </xdr:to>
    <xdr:cxnSp macro="">
      <xdr:nvCxnSpPr>
        <xdr:cNvPr id="12" name="Straight Connector 11"/>
        <xdr:cNvCxnSpPr/>
      </xdr:nvCxnSpPr>
      <xdr:spPr>
        <a:xfrm>
          <a:off x="17018000" y="1576917"/>
          <a:ext cx="10583" cy="9525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201083</xdr:colOff>
      <xdr:row>6</xdr:row>
      <xdr:rowOff>74083</xdr:rowOff>
    </xdr:from>
    <xdr:to>
      <xdr:col>25</xdr:col>
      <xdr:colOff>222250</xdr:colOff>
      <xdr:row>11</xdr:row>
      <xdr:rowOff>63500</xdr:rowOff>
    </xdr:to>
    <xdr:cxnSp macro="">
      <xdr:nvCxnSpPr>
        <xdr:cNvPr id="15" name="Straight Connector 14"/>
        <xdr:cNvCxnSpPr/>
      </xdr:nvCxnSpPr>
      <xdr:spPr>
        <a:xfrm>
          <a:off x="17875250" y="1524000"/>
          <a:ext cx="21167" cy="94191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74083</xdr:colOff>
      <xdr:row>6</xdr:row>
      <xdr:rowOff>105834</xdr:rowOff>
    </xdr:from>
    <xdr:to>
      <xdr:col>29</xdr:col>
      <xdr:colOff>95250</xdr:colOff>
      <xdr:row>11</xdr:row>
      <xdr:rowOff>95251</xdr:rowOff>
    </xdr:to>
    <xdr:cxnSp macro="">
      <xdr:nvCxnSpPr>
        <xdr:cNvPr id="54" name="Straight Connector 53"/>
        <xdr:cNvCxnSpPr/>
      </xdr:nvCxnSpPr>
      <xdr:spPr>
        <a:xfrm>
          <a:off x="20203583" y="1555751"/>
          <a:ext cx="21167" cy="94191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529167</xdr:colOff>
      <xdr:row>6</xdr:row>
      <xdr:rowOff>63500</xdr:rowOff>
    </xdr:from>
    <xdr:to>
      <xdr:col>27</xdr:col>
      <xdr:colOff>550334</xdr:colOff>
      <xdr:row>11</xdr:row>
      <xdr:rowOff>52917</xdr:rowOff>
    </xdr:to>
    <xdr:cxnSp macro="">
      <xdr:nvCxnSpPr>
        <xdr:cNvPr id="55" name="Straight Connector 54"/>
        <xdr:cNvCxnSpPr/>
      </xdr:nvCxnSpPr>
      <xdr:spPr>
        <a:xfrm>
          <a:off x="19431000" y="1513417"/>
          <a:ext cx="21167" cy="94191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709083</xdr:colOff>
      <xdr:row>7</xdr:row>
      <xdr:rowOff>95250</xdr:rowOff>
    </xdr:from>
    <xdr:to>
      <xdr:col>29</xdr:col>
      <xdr:colOff>137583</xdr:colOff>
      <xdr:row>7</xdr:row>
      <xdr:rowOff>105833</xdr:rowOff>
    </xdr:to>
    <xdr:cxnSp macro="">
      <xdr:nvCxnSpPr>
        <xdr:cNvPr id="20" name="Straight Connector 19"/>
        <xdr:cNvCxnSpPr/>
      </xdr:nvCxnSpPr>
      <xdr:spPr>
        <a:xfrm flipV="1">
          <a:off x="16954500" y="1735667"/>
          <a:ext cx="3312583" cy="10583"/>
        </a:xfrm>
        <a:prstGeom prst="line">
          <a:avLst/>
        </a:prstGeom>
        <a:ln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25</xdr:col>
      <xdr:colOff>63500</xdr:colOff>
      <xdr:row>7</xdr:row>
      <xdr:rowOff>95250</xdr:rowOff>
    </xdr:from>
    <xdr:to>
      <xdr:col>28</xdr:col>
      <xdr:colOff>95250</xdr:colOff>
      <xdr:row>7</xdr:row>
      <xdr:rowOff>105833</xdr:rowOff>
    </xdr:to>
    <xdr:cxnSp macro="">
      <xdr:nvCxnSpPr>
        <xdr:cNvPr id="23" name="Straight Connector 22"/>
        <xdr:cNvCxnSpPr/>
      </xdr:nvCxnSpPr>
      <xdr:spPr>
        <a:xfrm flipV="1">
          <a:off x="17737667" y="1735667"/>
          <a:ext cx="1873250" cy="10583"/>
        </a:xfrm>
        <a:prstGeom prst="line">
          <a:avLst/>
        </a:prstGeom>
        <a:ln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21166</xdr:colOff>
      <xdr:row>7</xdr:row>
      <xdr:rowOff>127000</xdr:rowOff>
    </xdr:from>
    <xdr:to>
      <xdr:col>25</xdr:col>
      <xdr:colOff>105833</xdr:colOff>
      <xdr:row>7</xdr:row>
      <xdr:rowOff>179916</xdr:rowOff>
    </xdr:to>
    <xdr:sp macro="" textlink="">
      <xdr:nvSpPr>
        <xdr:cNvPr id="26" name="Freeform 25"/>
        <xdr:cNvSpPr/>
      </xdr:nvSpPr>
      <xdr:spPr>
        <a:xfrm>
          <a:off x="17695333" y="1767417"/>
          <a:ext cx="84667" cy="52916"/>
        </a:xfrm>
        <a:custGeom>
          <a:avLst/>
          <a:gdLst>
            <a:gd name="connsiteX0" fmla="*/ 0 w 84667"/>
            <a:gd name="connsiteY0" fmla="*/ 0 h 52916"/>
            <a:gd name="connsiteX1" fmla="*/ 52917 w 84667"/>
            <a:gd name="connsiteY1" fmla="*/ 31750 h 52916"/>
            <a:gd name="connsiteX2" fmla="*/ 84667 w 84667"/>
            <a:gd name="connsiteY2" fmla="*/ 52916 h 5291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84667" h="52916">
              <a:moveTo>
                <a:pt x="0" y="0"/>
              </a:moveTo>
              <a:cubicBezTo>
                <a:pt x="17639" y="10583"/>
                <a:pt x="35473" y="20848"/>
                <a:pt x="52917" y="31750"/>
              </a:cubicBezTo>
              <a:cubicBezTo>
                <a:pt x="63703" y="38491"/>
                <a:pt x="84667" y="52916"/>
                <a:pt x="84667" y="52916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28</xdr:col>
      <xdr:colOff>42333</xdr:colOff>
      <xdr:row>7</xdr:row>
      <xdr:rowOff>116416</xdr:rowOff>
    </xdr:from>
    <xdr:to>
      <xdr:col>28</xdr:col>
      <xdr:colOff>42333</xdr:colOff>
      <xdr:row>7</xdr:row>
      <xdr:rowOff>116416</xdr:rowOff>
    </xdr:to>
    <xdr:sp macro="" textlink="">
      <xdr:nvSpPr>
        <xdr:cNvPr id="30" name="Freeform 29"/>
        <xdr:cNvSpPr/>
      </xdr:nvSpPr>
      <xdr:spPr>
        <a:xfrm>
          <a:off x="19558000" y="1756833"/>
          <a:ext cx="0" cy="0"/>
        </a:xfrm>
        <a:custGeom>
          <a:avLst/>
          <a:gdLst>
            <a:gd name="connsiteX0" fmla="*/ 0 w 0"/>
            <a:gd name="connsiteY0" fmla="*/ 0 h 0"/>
            <a:gd name="connsiteX1" fmla="*/ 0 w 0"/>
            <a:gd name="connsiteY1" fmla="*/ 0 h 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>
              <a:moveTo>
                <a:pt x="0" y="0"/>
              </a:moveTo>
              <a:lnTo>
                <a:pt x="0" y="0"/>
              </a:ln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28</xdr:col>
      <xdr:colOff>20786</xdr:colOff>
      <xdr:row>7</xdr:row>
      <xdr:rowOff>105833</xdr:rowOff>
    </xdr:from>
    <xdr:to>
      <xdr:col>28</xdr:col>
      <xdr:colOff>84666</xdr:colOff>
      <xdr:row>8</xdr:row>
      <xdr:rowOff>10583</xdr:rowOff>
    </xdr:to>
    <xdr:sp macro="" textlink="">
      <xdr:nvSpPr>
        <xdr:cNvPr id="56" name="Freeform 55"/>
        <xdr:cNvSpPr/>
      </xdr:nvSpPr>
      <xdr:spPr>
        <a:xfrm>
          <a:off x="19536453" y="1746250"/>
          <a:ext cx="63880" cy="95250"/>
        </a:xfrm>
        <a:custGeom>
          <a:avLst/>
          <a:gdLst>
            <a:gd name="connsiteX0" fmla="*/ 63880 w 63880"/>
            <a:gd name="connsiteY0" fmla="*/ 0 h 95250"/>
            <a:gd name="connsiteX1" fmla="*/ 380 w 63880"/>
            <a:gd name="connsiteY1" fmla="*/ 84667 h 95250"/>
            <a:gd name="connsiteX2" fmla="*/ 380 w 63880"/>
            <a:gd name="connsiteY2" fmla="*/ 95250 h 952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63880" h="95250">
              <a:moveTo>
                <a:pt x="63880" y="0"/>
              </a:moveTo>
              <a:cubicBezTo>
                <a:pt x="16844" y="47036"/>
                <a:pt x="12695" y="35410"/>
                <a:pt x="380" y="84667"/>
              </a:cubicBezTo>
              <a:cubicBezTo>
                <a:pt x="-476" y="88089"/>
                <a:pt x="380" y="91722"/>
                <a:pt x="380" y="95250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24</xdr:col>
      <xdr:colOff>1418166</xdr:colOff>
      <xdr:row>4</xdr:row>
      <xdr:rowOff>296333</xdr:rowOff>
    </xdr:from>
    <xdr:to>
      <xdr:col>25</xdr:col>
      <xdr:colOff>0</xdr:colOff>
      <xdr:row>6</xdr:row>
      <xdr:rowOff>148166</xdr:rowOff>
    </xdr:to>
    <xdr:cxnSp macro="">
      <xdr:nvCxnSpPr>
        <xdr:cNvPr id="58" name="Straight Connector 57"/>
        <xdr:cNvCxnSpPr/>
      </xdr:nvCxnSpPr>
      <xdr:spPr>
        <a:xfrm>
          <a:off x="17663583" y="1153583"/>
          <a:ext cx="10584" cy="4445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179916</xdr:colOff>
      <xdr:row>4</xdr:row>
      <xdr:rowOff>232833</xdr:rowOff>
    </xdr:from>
    <xdr:to>
      <xdr:col>25</xdr:col>
      <xdr:colOff>179916</xdr:colOff>
      <xdr:row>5</xdr:row>
      <xdr:rowOff>169333</xdr:rowOff>
    </xdr:to>
    <xdr:cxnSp macro="">
      <xdr:nvCxnSpPr>
        <xdr:cNvPr id="60" name="Straight Connector 59"/>
        <xdr:cNvCxnSpPr/>
      </xdr:nvCxnSpPr>
      <xdr:spPr>
        <a:xfrm>
          <a:off x="17854083" y="1090083"/>
          <a:ext cx="0" cy="33866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1312333</xdr:colOff>
      <xdr:row>5</xdr:row>
      <xdr:rowOff>52916</xdr:rowOff>
    </xdr:from>
    <xdr:to>
      <xdr:col>25</xdr:col>
      <xdr:colOff>296333</xdr:colOff>
      <xdr:row>5</xdr:row>
      <xdr:rowOff>63500</xdr:rowOff>
    </xdr:to>
    <xdr:cxnSp macro="">
      <xdr:nvCxnSpPr>
        <xdr:cNvPr id="62" name="Straight Connector 61"/>
        <xdr:cNvCxnSpPr/>
      </xdr:nvCxnSpPr>
      <xdr:spPr>
        <a:xfrm>
          <a:off x="17557750" y="1312333"/>
          <a:ext cx="412750" cy="1058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24</xdr:col>
      <xdr:colOff>1322921</xdr:colOff>
      <xdr:row>4</xdr:row>
      <xdr:rowOff>63504</xdr:rowOff>
    </xdr:from>
    <xdr:ext cx="414472" cy="264560"/>
    <xdr:sp macro="" textlink="">
      <xdr:nvSpPr>
        <xdr:cNvPr id="63" name="TextBox 62"/>
        <xdr:cNvSpPr txBox="1"/>
      </xdr:nvSpPr>
      <xdr:spPr>
        <a:xfrm>
          <a:off x="17568338" y="920754"/>
          <a:ext cx="41447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d-ID" sz="1100"/>
            <a:t>40D</a:t>
          </a:r>
        </a:p>
      </xdr:txBody>
    </xdr:sp>
    <xdr:clientData/>
  </xdr:oneCellAnchor>
  <xdr:twoCellAnchor>
    <xdr:from>
      <xdr:col>24</xdr:col>
      <xdr:colOff>783166</xdr:colOff>
      <xdr:row>10</xdr:row>
      <xdr:rowOff>95250</xdr:rowOff>
    </xdr:from>
    <xdr:to>
      <xdr:col>29</xdr:col>
      <xdr:colOff>127000</xdr:colOff>
      <xdr:row>10</xdr:row>
      <xdr:rowOff>105833</xdr:rowOff>
    </xdr:to>
    <xdr:cxnSp macro="">
      <xdr:nvCxnSpPr>
        <xdr:cNvPr id="2049" name="Straight Connector 2048"/>
        <xdr:cNvCxnSpPr/>
      </xdr:nvCxnSpPr>
      <xdr:spPr>
        <a:xfrm flipV="1">
          <a:off x="17028583" y="2307167"/>
          <a:ext cx="3227917" cy="1058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1418166</xdr:colOff>
      <xdr:row>9</xdr:row>
      <xdr:rowOff>169333</xdr:rowOff>
    </xdr:from>
    <xdr:to>
      <xdr:col>25</xdr:col>
      <xdr:colOff>74083</xdr:colOff>
      <xdr:row>10</xdr:row>
      <xdr:rowOff>95250</xdr:rowOff>
    </xdr:to>
    <xdr:sp macro="" textlink="">
      <xdr:nvSpPr>
        <xdr:cNvPr id="2051" name="Freeform 2050"/>
        <xdr:cNvSpPr/>
      </xdr:nvSpPr>
      <xdr:spPr>
        <a:xfrm>
          <a:off x="17663583" y="2190750"/>
          <a:ext cx="84667" cy="116417"/>
        </a:xfrm>
        <a:custGeom>
          <a:avLst/>
          <a:gdLst>
            <a:gd name="connsiteX0" fmla="*/ 0 w 84667"/>
            <a:gd name="connsiteY0" fmla="*/ 116417 h 116417"/>
            <a:gd name="connsiteX1" fmla="*/ 31750 w 84667"/>
            <a:gd name="connsiteY1" fmla="*/ 63500 h 116417"/>
            <a:gd name="connsiteX2" fmla="*/ 42334 w 84667"/>
            <a:gd name="connsiteY2" fmla="*/ 31750 h 116417"/>
            <a:gd name="connsiteX3" fmla="*/ 74084 w 84667"/>
            <a:gd name="connsiteY3" fmla="*/ 10583 h 116417"/>
            <a:gd name="connsiteX4" fmla="*/ 84667 w 84667"/>
            <a:gd name="connsiteY4" fmla="*/ 0 h 11641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84667" h="116417">
              <a:moveTo>
                <a:pt x="0" y="116417"/>
              </a:moveTo>
              <a:cubicBezTo>
                <a:pt x="10583" y="98778"/>
                <a:pt x="22551" y="81899"/>
                <a:pt x="31750" y="63500"/>
              </a:cubicBezTo>
              <a:cubicBezTo>
                <a:pt x="36739" y="53522"/>
                <a:pt x="35365" y="40461"/>
                <a:pt x="42334" y="31750"/>
              </a:cubicBezTo>
              <a:cubicBezTo>
                <a:pt x="50280" y="21818"/>
                <a:pt x="63908" y="18215"/>
                <a:pt x="74084" y="10583"/>
              </a:cubicBezTo>
              <a:cubicBezTo>
                <a:pt x="78075" y="7590"/>
                <a:pt x="81139" y="3528"/>
                <a:pt x="84667" y="0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28</xdr:col>
      <xdr:colOff>0</xdr:colOff>
      <xdr:row>10</xdr:row>
      <xdr:rowOff>21166</xdr:rowOff>
    </xdr:from>
    <xdr:to>
      <xdr:col>28</xdr:col>
      <xdr:colOff>105833</xdr:colOff>
      <xdr:row>10</xdr:row>
      <xdr:rowOff>105833</xdr:rowOff>
    </xdr:to>
    <xdr:sp macro="" textlink="">
      <xdr:nvSpPr>
        <xdr:cNvPr id="2052" name="Freeform 2051"/>
        <xdr:cNvSpPr/>
      </xdr:nvSpPr>
      <xdr:spPr>
        <a:xfrm>
          <a:off x="19515667" y="2233083"/>
          <a:ext cx="105833" cy="84667"/>
        </a:xfrm>
        <a:custGeom>
          <a:avLst/>
          <a:gdLst>
            <a:gd name="connsiteX0" fmla="*/ 105833 w 105833"/>
            <a:gd name="connsiteY0" fmla="*/ 84667 h 84667"/>
            <a:gd name="connsiteX1" fmla="*/ 52916 w 105833"/>
            <a:gd name="connsiteY1" fmla="*/ 42334 h 84667"/>
            <a:gd name="connsiteX2" fmla="*/ 0 w 105833"/>
            <a:gd name="connsiteY2" fmla="*/ 0 h 8466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05833" h="84667">
              <a:moveTo>
                <a:pt x="105833" y="84667"/>
              </a:moveTo>
              <a:cubicBezTo>
                <a:pt x="88194" y="70556"/>
                <a:pt x="69916" y="57209"/>
                <a:pt x="52916" y="42334"/>
              </a:cubicBezTo>
              <a:cubicBezTo>
                <a:pt x="3143" y="-1217"/>
                <a:pt x="41112" y="20558"/>
                <a:pt x="0" y="0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25</xdr:col>
      <xdr:colOff>31750</xdr:colOff>
      <xdr:row>9</xdr:row>
      <xdr:rowOff>169333</xdr:rowOff>
    </xdr:from>
    <xdr:to>
      <xdr:col>28</xdr:col>
      <xdr:colOff>116416</xdr:colOff>
      <xdr:row>10</xdr:row>
      <xdr:rowOff>10583</xdr:rowOff>
    </xdr:to>
    <xdr:cxnSp macro="">
      <xdr:nvCxnSpPr>
        <xdr:cNvPr id="2054" name="Straight Connector 2053"/>
        <xdr:cNvCxnSpPr>
          <a:stCxn id="2051" idx="2"/>
        </xdr:cNvCxnSpPr>
      </xdr:nvCxnSpPr>
      <xdr:spPr>
        <a:xfrm flipV="1">
          <a:off x="17705917" y="2190750"/>
          <a:ext cx="1926166" cy="317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0</xdr:colOff>
      <xdr:row>9</xdr:row>
      <xdr:rowOff>95244</xdr:rowOff>
    </xdr:from>
    <xdr:to>
      <xdr:col>25</xdr:col>
      <xdr:colOff>84667</xdr:colOff>
      <xdr:row>10</xdr:row>
      <xdr:rowOff>21161</xdr:rowOff>
    </xdr:to>
    <xdr:sp macro="" textlink="">
      <xdr:nvSpPr>
        <xdr:cNvPr id="71" name="Freeform 70"/>
        <xdr:cNvSpPr/>
      </xdr:nvSpPr>
      <xdr:spPr>
        <a:xfrm>
          <a:off x="17674167" y="2116661"/>
          <a:ext cx="84667" cy="116417"/>
        </a:xfrm>
        <a:custGeom>
          <a:avLst/>
          <a:gdLst>
            <a:gd name="connsiteX0" fmla="*/ 0 w 84667"/>
            <a:gd name="connsiteY0" fmla="*/ 116417 h 116417"/>
            <a:gd name="connsiteX1" fmla="*/ 31750 w 84667"/>
            <a:gd name="connsiteY1" fmla="*/ 63500 h 116417"/>
            <a:gd name="connsiteX2" fmla="*/ 42334 w 84667"/>
            <a:gd name="connsiteY2" fmla="*/ 31750 h 116417"/>
            <a:gd name="connsiteX3" fmla="*/ 74084 w 84667"/>
            <a:gd name="connsiteY3" fmla="*/ 10583 h 116417"/>
            <a:gd name="connsiteX4" fmla="*/ 84667 w 84667"/>
            <a:gd name="connsiteY4" fmla="*/ 0 h 11641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84667" h="116417">
              <a:moveTo>
                <a:pt x="0" y="116417"/>
              </a:moveTo>
              <a:cubicBezTo>
                <a:pt x="10583" y="98778"/>
                <a:pt x="22551" y="81899"/>
                <a:pt x="31750" y="63500"/>
              </a:cubicBezTo>
              <a:cubicBezTo>
                <a:pt x="36739" y="53522"/>
                <a:pt x="35365" y="40461"/>
                <a:pt x="42334" y="31750"/>
              </a:cubicBezTo>
              <a:cubicBezTo>
                <a:pt x="50280" y="21818"/>
                <a:pt x="63908" y="18215"/>
                <a:pt x="74084" y="10583"/>
              </a:cubicBezTo>
              <a:cubicBezTo>
                <a:pt x="78075" y="7590"/>
                <a:pt x="81139" y="3528"/>
                <a:pt x="84667" y="0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>
    <xdr:from>
      <xdr:col>28</xdr:col>
      <xdr:colOff>10577</xdr:colOff>
      <xdr:row>9</xdr:row>
      <xdr:rowOff>116414</xdr:rowOff>
    </xdr:from>
    <xdr:to>
      <xdr:col>28</xdr:col>
      <xdr:colOff>116410</xdr:colOff>
      <xdr:row>10</xdr:row>
      <xdr:rowOff>10581</xdr:rowOff>
    </xdr:to>
    <xdr:sp macro="" textlink="">
      <xdr:nvSpPr>
        <xdr:cNvPr id="72" name="Freeform 71"/>
        <xdr:cNvSpPr/>
      </xdr:nvSpPr>
      <xdr:spPr>
        <a:xfrm>
          <a:off x="19526244" y="2137831"/>
          <a:ext cx="105833" cy="84667"/>
        </a:xfrm>
        <a:custGeom>
          <a:avLst/>
          <a:gdLst>
            <a:gd name="connsiteX0" fmla="*/ 105833 w 105833"/>
            <a:gd name="connsiteY0" fmla="*/ 84667 h 84667"/>
            <a:gd name="connsiteX1" fmla="*/ 52916 w 105833"/>
            <a:gd name="connsiteY1" fmla="*/ 42334 h 84667"/>
            <a:gd name="connsiteX2" fmla="*/ 0 w 105833"/>
            <a:gd name="connsiteY2" fmla="*/ 0 h 8466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05833" h="84667">
              <a:moveTo>
                <a:pt x="105833" y="84667"/>
              </a:moveTo>
              <a:cubicBezTo>
                <a:pt x="88194" y="70556"/>
                <a:pt x="69916" y="57209"/>
                <a:pt x="52916" y="42334"/>
              </a:cubicBezTo>
              <a:cubicBezTo>
                <a:pt x="3143" y="-1217"/>
                <a:pt x="41112" y="20558"/>
                <a:pt x="0" y="0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d-ID" sz="1100"/>
        </a:p>
      </xdr:txBody>
    </xdr:sp>
    <xdr:clientData/>
  </xdr:twoCellAnchor>
  <xdr:twoCellAnchor editAs="oneCell">
    <xdr:from>
      <xdr:col>28</xdr:col>
      <xdr:colOff>582083</xdr:colOff>
      <xdr:row>11</xdr:row>
      <xdr:rowOff>169334</xdr:rowOff>
    </xdr:from>
    <xdr:to>
      <xdr:col>34</xdr:col>
      <xdr:colOff>497418</xdr:colOff>
      <xdr:row>21</xdr:row>
      <xdr:rowOff>63501</xdr:rowOff>
    </xdr:to>
    <xdr:pic>
      <xdr:nvPicPr>
        <xdr:cNvPr id="2055" name="Picture 205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8954" t="51656" r="53386" b="23167"/>
        <a:stretch/>
      </xdr:blipFill>
      <xdr:spPr>
        <a:xfrm>
          <a:off x="20097750" y="2571751"/>
          <a:ext cx="3598335" cy="1841500"/>
        </a:xfrm>
        <a:prstGeom prst="rect">
          <a:avLst/>
        </a:prstGeom>
      </xdr:spPr>
    </xdr:pic>
    <xdr:clientData/>
  </xdr:twoCellAnchor>
  <xdr:twoCellAnchor>
    <xdr:from>
      <xdr:col>24</xdr:col>
      <xdr:colOff>899583</xdr:colOff>
      <xdr:row>7</xdr:row>
      <xdr:rowOff>63500</xdr:rowOff>
    </xdr:from>
    <xdr:to>
      <xdr:col>24</xdr:col>
      <xdr:colOff>910166</xdr:colOff>
      <xdr:row>11</xdr:row>
      <xdr:rowOff>0</xdr:rowOff>
    </xdr:to>
    <xdr:cxnSp macro="">
      <xdr:nvCxnSpPr>
        <xdr:cNvPr id="2057" name="Straight Connector 2056"/>
        <xdr:cNvCxnSpPr/>
      </xdr:nvCxnSpPr>
      <xdr:spPr>
        <a:xfrm>
          <a:off x="17145000" y="1703917"/>
          <a:ext cx="10583" cy="6985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1068917</xdr:colOff>
      <xdr:row>7</xdr:row>
      <xdr:rowOff>42333</xdr:rowOff>
    </xdr:from>
    <xdr:to>
      <xdr:col>24</xdr:col>
      <xdr:colOff>1079500</xdr:colOff>
      <xdr:row>10</xdr:row>
      <xdr:rowOff>169333</xdr:rowOff>
    </xdr:to>
    <xdr:cxnSp macro="">
      <xdr:nvCxnSpPr>
        <xdr:cNvPr id="77" name="Straight Connector 76"/>
        <xdr:cNvCxnSpPr/>
      </xdr:nvCxnSpPr>
      <xdr:spPr>
        <a:xfrm>
          <a:off x="17314334" y="1682750"/>
          <a:ext cx="10583" cy="6985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1248833</xdr:colOff>
      <xdr:row>7</xdr:row>
      <xdr:rowOff>42333</xdr:rowOff>
    </xdr:from>
    <xdr:to>
      <xdr:col>24</xdr:col>
      <xdr:colOff>1259416</xdr:colOff>
      <xdr:row>10</xdr:row>
      <xdr:rowOff>169333</xdr:rowOff>
    </xdr:to>
    <xdr:cxnSp macro="">
      <xdr:nvCxnSpPr>
        <xdr:cNvPr id="79" name="Straight Connector 78"/>
        <xdr:cNvCxnSpPr/>
      </xdr:nvCxnSpPr>
      <xdr:spPr>
        <a:xfrm>
          <a:off x="17494250" y="1682750"/>
          <a:ext cx="10583" cy="6985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539750</xdr:colOff>
      <xdr:row>7</xdr:row>
      <xdr:rowOff>31750</xdr:rowOff>
    </xdr:from>
    <xdr:to>
      <xdr:col>25</xdr:col>
      <xdr:colOff>550333</xdr:colOff>
      <xdr:row>10</xdr:row>
      <xdr:rowOff>158750</xdr:rowOff>
    </xdr:to>
    <xdr:cxnSp macro="">
      <xdr:nvCxnSpPr>
        <xdr:cNvPr id="80" name="Straight Connector 79"/>
        <xdr:cNvCxnSpPr/>
      </xdr:nvCxnSpPr>
      <xdr:spPr>
        <a:xfrm>
          <a:off x="18213917" y="1672167"/>
          <a:ext cx="10583" cy="6985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211667</xdr:colOff>
      <xdr:row>7</xdr:row>
      <xdr:rowOff>21167</xdr:rowOff>
    </xdr:from>
    <xdr:to>
      <xdr:col>26</xdr:col>
      <xdr:colOff>222250</xdr:colOff>
      <xdr:row>10</xdr:row>
      <xdr:rowOff>148167</xdr:rowOff>
    </xdr:to>
    <xdr:cxnSp macro="">
      <xdr:nvCxnSpPr>
        <xdr:cNvPr id="81" name="Straight Connector 80"/>
        <xdr:cNvCxnSpPr/>
      </xdr:nvCxnSpPr>
      <xdr:spPr>
        <a:xfrm>
          <a:off x="18499667" y="1661584"/>
          <a:ext cx="10583" cy="6985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508000</xdr:colOff>
      <xdr:row>6</xdr:row>
      <xdr:rowOff>169334</xdr:rowOff>
    </xdr:from>
    <xdr:to>
      <xdr:col>26</xdr:col>
      <xdr:colOff>518583</xdr:colOff>
      <xdr:row>10</xdr:row>
      <xdr:rowOff>105834</xdr:rowOff>
    </xdr:to>
    <xdr:cxnSp macro="">
      <xdr:nvCxnSpPr>
        <xdr:cNvPr id="83" name="Straight Connector 82"/>
        <xdr:cNvCxnSpPr/>
      </xdr:nvCxnSpPr>
      <xdr:spPr>
        <a:xfrm>
          <a:off x="18796000" y="1619251"/>
          <a:ext cx="10583" cy="6985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190500</xdr:colOff>
      <xdr:row>6</xdr:row>
      <xdr:rowOff>158750</xdr:rowOff>
    </xdr:from>
    <xdr:to>
      <xdr:col>27</xdr:col>
      <xdr:colOff>201083</xdr:colOff>
      <xdr:row>10</xdr:row>
      <xdr:rowOff>95250</xdr:rowOff>
    </xdr:to>
    <xdr:cxnSp macro="">
      <xdr:nvCxnSpPr>
        <xdr:cNvPr id="84" name="Straight Connector 83"/>
        <xdr:cNvCxnSpPr/>
      </xdr:nvCxnSpPr>
      <xdr:spPr>
        <a:xfrm>
          <a:off x="19092333" y="1608667"/>
          <a:ext cx="10583" cy="6985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32"/>
  <sheetViews>
    <sheetView topLeftCell="A13" workbookViewId="0">
      <selection activeCell="B25" sqref="B25"/>
    </sheetView>
  </sheetViews>
  <sheetFormatPr defaultRowHeight="15"/>
  <sheetData>
    <row r="2" spans="2:16" ht="15.75" thickBot="1"/>
    <row r="3" spans="2:16" ht="16.5" customHeight="1" thickBot="1">
      <c r="B3" s="108" t="s">
        <v>53</v>
      </c>
      <c r="C3" s="109"/>
      <c r="D3" s="110"/>
      <c r="E3" s="111" t="s">
        <v>54</v>
      </c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12"/>
    </row>
    <row r="4" spans="2:16" ht="24" customHeight="1">
      <c r="B4" s="113" t="s">
        <v>55</v>
      </c>
      <c r="C4" s="116" t="s">
        <v>56</v>
      </c>
      <c r="D4" s="119" t="s">
        <v>57</v>
      </c>
      <c r="E4" s="41" t="s">
        <v>58</v>
      </c>
      <c r="F4" s="42">
        <v>17</v>
      </c>
      <c r="G4" s="41" t="s">
        <v>58</v>
      </c>
      <c r="H4" s="42">
        <v>20</v>
      </c>
      <c r="I4" s="41" t="s">
        <v>58</v>
      </c>
      <c r="J4" s="42">
        <v>25</v>
      </c>
      <c r="K4" s="41" t="s">
        <v>58</v>
      </c>
      <c r="L4" s="42">
        <v>30</v>
      </c>
      <c r="M4" s="41" t="s">
        <v>58</v>
      </c>
      <c r="N4" s="42">
        <v>35</v>
      </c>
      <c r="O4" s="41" t="s">
        <v>58</v>
      </c>
      <c r="P4" s="43">
        <v>40</v>
      </c>
    </row>
    <row r="5" spans="2:16" ht="18.75">
      <c r="B5" s="114"/>
      <c r="C5" s="117"/>
      <c r="D5" s="120"/>
      <c r="E5" s="44" t="s">
        <v>59</v>
      </c>
      <c r="F5" s="45">
        <v>0.85</v>
      </c>
      <c r="G5" s="44" t="s">
        <v>59</v>
      </c>
      <c r="H5" s="45">
        <v>0.85</v>
      </c>
      <c r="I5" s="44" t="s">
        <v>59</v>
      </c>
      <c r="J5" s="45">
        <v>0.85</v>
      </c>
      <c r="K5" s="44" t="s">
        <v>59</v>
      </c>
      <c r="L5" s="45">
        <v>0.85</v>
      </c>
      <c r="M5" s="44" t="s">
        <v>59</v>
      </c>
      <c r="N5" s="45">
        <v>0.85</v>
      </c>
      <c r="O5" s="44" t="s">
        <v>59</v>
      </c>
      <c r="P5" s="46">
        <v>0.77</v>
      </c>
    </row>
    <row r="6" spans="2:16" ht="20.25" thickBot="1">
      <c r="B6" s="115"/>
      <c r="C6" s="118"/>
      <c r="D6" s="121"/>
      <c r="E6" s="47" t="s">
        <v>60</v>
      </c>
      <c r="F6" s="47" t="s">
        <v>61</v>
      </c>
      <c r="G6" s="47" t="s">
        <v>60</v>
      </c>
      <c r="H6" s="47" t="s">
        <v>61</v>
      </c>
      <c r="I6" s="47" t="s">
        <v>60</v>
      </c>
      <c r="J6" s="47" t="s">
        <v>61</v>
      </c>
      <c r="K6" s="47" t="s">
        <v>60</v>
      </c>
      <c r="L6" s="47" t="s">
        <v>61</v>
      </c>
      <c r="M6" s="47" t="s">
        <v>60</v>
      </c>
      <c r="N6" s="47" t="s">
        <v>61</v>
      </c>
      <c r="O6" s="47" t="s">
        <v>60</v>
      </c>
      <c r="P6" s="48" t="s">
        <v>61</v>
      </c>
    </row>
    <row r="7" spans="2:16" ht="15.75">
      <c r="B7" s="49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</row>
    <row r="8" spans="2:16">
      <c r="B8" s="52">
        <v>24</v>
      </c>
      <c r="C8" s="53">
        <v>240</v>
      </c>
      <c r="D8" s="55">
        <v>5.7999999999999996E-3</v>
      </c>
      <c r="E8" s="53">
        <v>2.7400000000000001E-2</v>
      </c>
      <c r="F8" s="53">
        <v>1.32E-2</v>
      </c>
      <c r="G8" s="53">
        <v>3.2300000000000002E-2</v>
      </c>
      <c r="H8" s="53">
        <v>1.5599999999999999E-2</v>
      </c>
      <c r="I8" s="55">
        <v>4.0300000000000002E-2</v>
      </c>
      <c r="J8" s="53">
        <v>1.9800000000000002E-2</v>
      </c>
      <c r="K8" s="53">
        <v>4.8399999999999999E-2</v>
      </c>
      <c r="L8" s="53">
        <v>2.3900000000000001E-2</v>
      </c>
      <c r="M8" s="53">
        <v>5.6399999999999999E-2</v>
      </c>
      <c r="N8" s="53">
        <v>2.69E-2</v>
      </c>
      <c r="O8" s="53">
        <v>5.8400000000000001E-2</v>
      </c>
      <c r="P8" s="54">
        <v>3.1300000000000001E-2</v>
      </c>
    </row>
    <row r="9" spans="2:16">
      <c r="B9" s="52">
        <v>30</v>
      </c>
      <c r="C9" s="53">
        <v>300</v>
      </c>
      <c r="D9" s="53">
        <v>4.7000000000000002E-3</v>
      </c>
      <c r="E9" s="53">
        <v>2.0500000000000001E-2</v>
      </c>
      <c r="F9" s="53">
        <v>1.0699999999999999E-2</v>
      </c>
      <c r="G9" s="53">
        <v>2.41E-2</v>
      </c>
      <c r="H9" s="53">
        <v>1.2699999999999999E-2</v>
      </c>
      <c r="I9" s="53">
        <v>3.0099999999999998E-2</v>
      </c>
      <c r="J9" s="53">
        <v>1.5900000000000001E-2</v>
      </c>
      <c r="K9" s="53">
        <v>3.61E-2</v>
      </c>
      <c r="L9" s="53">
        <v>1.95E-2</v>
      </c>
      <c r="M9" s="53">
        <v>4.2099999999999999E-2</v>
      </c>
      <c r="N9" s="53">
        <v>2.2100000000000002E-2</v>
      </c>
      <c r="O9" s="53">
        <v>4.36E-2</v>
      </c>
      <c r="P9" s="54">
        <v>2.5100000000000001E-2</v>
      </c>
    </row>
    <row r="10" spans="2:16">
      <c r="B10" s="52">
        <v>35</v>
      </c>
      <c r="C10" s="53">
        <v>350</v>
      </c>
      <c r="D10" s="53">
        <v>4.0000000000000001E-3</v>
      </c>
      <c r="E10" s="53">
        <v>1.66E-2</v>
      </c>
      <c r="F10" s="53">
        <v>9.2999999999999992E-3</v>
      </c>
      <c r="G10" s="53">
        <v>1.9599999999999999E-2</v>
      </c>
      <c r="H10" s="53">
        <v>1.0699999999999999E-2</v>
      </c>
      <c r="I10" s="53">
        <v>2.4400000000000002E-2</v>
      </c>
      <c r="J10" s="53">
        <v>1.32E-2</v>
      </c>
      <c r="K10" s="53">
        <v>2.93E-2</v>
      </c>
      <c r="L10" s="53">
        <v>1.6299999999999999E-2</v>
      </c>
      <c r="M10" s="53">
        <v>3.4200000000000001E-2</v>
      </c>
      <c r="N10" s="53">
        <v>1.83E-2</v>
      </c>
      <c r="O10" s="53">
        <v>3.5400000000000001E-2</v>
      </c>
      <c r="P10" s="54">
        <v>2.1399999999999999E-2</v>
      </c>
    </row>
    <row r="11" spans="2:16">
      <c r="B11" s="52">
        <v>40</v>
      </c>
      <c r="C11" s="53">
        <v>400</v>
      </c>
      <c r="D11" s="97">
        <v>3.5000000000000001E-3</v>
      </c>
      <c r="E11" s="53">
        <v>1.38E-2</v>
      </c>
      <c r="F11" s="53">
        <v>8.3000000000000001E-3</v>
      </c>
      <c r="G11" s="53">
        <v>1.6299999999999999E-2</v>
      </c>
      <c r="H11" s="53">
        <v>9.1999999999999998E-3</v>
      </c>
      <c r="I11" s="53">
        <v>2.0299999999999999E-2</v>
      </c>
      <c r="J11" s="53">
        <v>1.17E-2</v>
      </c>
      <c r="K11" s="97">
        <v>2.4400000000000002E-2</v>
      </c>
      <c r="L11" s="53">
        <v>1.4200000000000001E-2</v>
      </c>
      <c r="M11" s="53">
        <v>2.8400000000000002E-2</v>
      </c>
      <c r="N11" s="53">
        <v>1.6E-2</v>
      </c>
      <c r="O11" s="53">
        <v>2.9499999999999998E-2</v>
      </c>
      <c r="P11" s="54">
        <v>1.8499999999999999E-2</v>
      </c>
    </row>
    <row r="12" spans="2:16">
      <c r="B12" s="52">
        <v>50</v>
      </c>
      <c r="C12" s="53">
        <v>500</v>
      </c>
      <c r="D12" s="53">
        <v>2.8E-3</v>
      </c>
      <c r="E12" s="53">
        <v>0.01</v>
      </c>
      <c r="F12" s="53">
        <v>7.0000000000000001E-3</v>
      </c>
      <c r="G12" s="53">
        <v>1.18E-2</v>
      </c>
      <c r="H12" s="53">
        <v>7.4000000000000003E-3</v>
      </c>
      <c r="I12" s="53">
        <v>1.4800000000000001E-2</v>
      </c>
      <c r="J12" s="53">
        <v>9.7999999999999997E-3</v>
      </c>
      <c r="K12" s="53">
        <v>1.77E-2</v>
      </c>
      <c r="L12" s="53">
        <v>1.1299999999999999E-2</v>
      </c>
      <c r="M12" s="53">
        <v>2.07E-2</v>
      </c>
      <c r="N12" s="53">
        <v>1.26E-2</v>
      </c>
      <c r="O12" s="53">
        <v>2.1399999999999999E-2</v>
      </c>
      <c r="P12" s="54">
        <v>1.43E-2</v>
      </c>
    </row>
    <row r="13" spans="2:16" ht="15.75" thickBot="1">
      <c r="B13" s="56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8"/>
    </row>
    <row r="16" spans="2:16" ht="15.75" thickBot="1"/>
    <row r="17" spans="2:12" ht="46.5" customHeight="1">
      <c r="B17" s="99" t="s">
        <v>67</v>
      </c>
      <c r="C17" s="102" t="s">
        <v>68</v>
      </c>
      <c r="D17" s="103"/>
      <c r="E17" s="103"/>
      <c r="F17" s="103"/>
      <c r="G17" s="103"/>
      <c r="H17" s="103"/>
      <c r="I17" s="103"/>
      <c r="J17" s="103"/>
      <c r="K17" s="103"/>
      <c r="L17" s="104"/>
    </row>
    <row r="18" spans="2:12" ht="15.75" customHeight="1">
      <c r="B18" s="100"/>
      <c r="C18" s="105" t="s">
        <v>69</v>
      </c>
      <c r="D18" s="106"/>
      <c r="E18" s="106"/>
      <c r="F18" s="106"/>
      <c r="G18" s="106"/>
      <c r="H18" s="106"/>
      <c r="I18" s="106"/>
      <c r="J18" s="106"/>
      <c r="K18" s="106"/>
      <c r="L18" s="107"/>
    </row>
    <row r="19" spans="2:12" ht="16.5" thickBot="1">
      <c r="B19" s="101"/>
      <c r="C19" s="67">
        <v>1</v>
      </c>
      <c r="D19" s="68">
        <v>2</v>
      </c>
      <c r="E19" s="68">
        <v>3</v>
      </c>
      <c r="F19" s="68">
        <v>4</v>
      </c>
      <c r="G19" s="68">
        <v>5</v>
      </c>
      <c r="H19" s="68">
        <v>6</v>
      </c>
      <c r="I19" s="68">
        <v>7</v>
      </c>
      <c r="J19" s="68">
        <v>8</v>
      </c>
      <c r="K19" s="68">
        <v>9</v>
      </c>
      <c r="L19" s="69">
        <v>10</v>
      </c>
    </row>
    <row r="20" spans="2:12">
      <c r="B20" s="70"/>
      <c r="C20" s="71"/>
      <c r="D20" s="72"/>
      <c r="E20" s="72"/>
      <c r="F20" s="72"/>
      <c r="G20" s="72"/>
      <c r="H20" s="72"/>
      <c r="I20" s="72"/>
      <c r="J20" s="72"/>
      <c r="K20" s="72"/>
      <c r="L20" s="73"/>
    </row>
    <row r="21" spans="2:12" ht="15.75">
      <c r="B21" s="74">
        <v>6</v>
      </c>
      <c r="C21" s="75">
        <v>28.29</v>
      </c>
      <c r="D21" s="76">
        <v>56.57</v>
      </c>
      <c r="E21" s="76">
        <v>84.86</v>
      </c>
      <c r="F21" s="76">
        <v>113.14</v>
      </c>
      <c r="G21" s="76">
        <v>141.43</v>
      </c>
      <c r="H21" s="76">
        <v>169.71</v>
      </c>
      <c r="I21" s="76">
        <v>198</v>
      </c>
      <c r="J21" s="76">
        <v>226.29</v>
      </c>
      <c r="K21" s="76">
        <v>254.57</v>
      </c>
      <c r="L21" s="77">
        <v>282.86</v>
      </c>
    </row>
    <row r="22" spans="2:12" ht="15.75">
      <c r="B22" s="74">
        <v>8</v>
      </c>
      <c r="C22" s="75">
        <v>50.29</v>
      </c>
      <c r="D22" s="76">
        <v>100.57</v>
      </c>
      <c r="E22" s="76">
        <v>150.86000000000001</v>
      </c>
      <c r="F22" s="76">
        <v>201.14</v>
      </c>
      <c r="G22" s="76">
        <v>251.43</v>
      </c>
      <c r="H22" s="76">
        <v>301.70999999999998</v>
      </c>
      <c r="I22" s="76">
        <v>352</v>
      </c>
      <c r="J22" s="76">
        <v>402.29</v>
      </c>
      <c r="K22" s="76">
        <v>452.57</v>
      </c>
      <c r="L22" s="77">
        <v>502.86</v>
      </c>
    </row>
    <row r="23" spans="2:12" ht="15.75">
      <c r="B23" s="74">
        <v>10</v>
      </c>
      <c r="C23" s="75">
        <v>78.569999999999993</v>
      </c>
      <c r="D23" s="76">
        <v>157.13999999999999</v>
      </c>
      <c r="E23" s="76">
        <v>235.71</v>
      </c>
      <c r="F23" s="76">
        <v>314.29000000000002</v>
      </c>
      <c r="G23" s="76">
        <v>392.86</v>
      </c>
      <c r="H23" s="76">
        <v>471.43</v>
      </c>
      <c r="I23" s="76">
        <v>550</v>
      </c>
      <c r="J23" s="76">
        <v>628.57000000000005</v>
      </c>
      <c r="K23" s="76">
        <v>707.14</v>
      </c>
      <c r="L23" s="77">
        <v>785.71</v>
      </c>
    </row>
    <row r="24" spans="2:12" ht="15.75">
      <c r="B24" s="74">
        <v>12</v>
      </c>
      <c r="C24" s="75">
        <v>113.14</v>
      </c>
      <c r="D24" s="76">
        <v>226.29</v>
      </c>
      <c r="E24" s="76">
        <v>339.43</v>
      </c>
      <c r="F24" s="76">
        <v>452.57</v>
      </c>
      <c r="G24" s="76">
        <v>565.71</v>
      </c>
      <c r="H24" s="76">
        <v>678.86</v>
      </c>
      <c r="I24" s="76">
        <v>792</v>
      </c>
      <c r="J24" s="76">
        <v>905.14</v>
      </c>
      <c r="K24" s="76">
        <v>1018.29</v>
      </c>
      <c r="L24" s="77">
        <v>1131.43</v>
      </c>
    </row>
    <row r="25" spans="2:12" ht="15.75">
      <c r="B25" s="74">
        <v>14</v>
      </c>
      <c r="C25" s="75">
        <v>154</v>
      </c>
      <c r="D25" s="76">
        <v>308</v>
      </c>
      <c r="E25" s="76">
        <v>462</v>
      </c>
      <c r="F25" s="76">
        <v>616</v>
      </c>
      <c r="G25" s="76">
        <v>770</v>
      </c>
      <c r="H25" s="76">
        <v>924</v>
      </c>
      <c r="I25" s="76">
        <v>1078</v>
      </c>
      <c r="J25" s="76">
        <v>1232</v>
      </c>
      <c r="K25" s="76">
        <v>1386</v>
      </c>
      <c r="L25" s="77">
        <v>1540</v>
      </c>
    </row>
    <row r="26" spans="2:12" ht="15.75">
      <c r="B26" s="74">
        <v>16</v>
      </c>
      <c r="C26" s="75">
        <v>201.14</v>
      </c>
      <c r="D26" s="76">
        <v>402.29</v>
      </c>
      <c r="E26" s="76">
        <v>603.42999999999995</v>
      </c>
      <c r="F26" s="76">
        <v>804.57</v>
      </c>
      <c r="G26" s="76">
        <v>1005.71</v>
      </c>
      <c r="H26" s="76">
        <v>1206.8599999999999</v>
      </c>
      <c r="I26" s="76">
        <v>1408</v>
      </c>
      <c r="J26" s="76">
        <v>1609.14</v>
      </c>
      <c r="K26" s="76">
        <v>1810.29</v>
      </c>
      <c r="L26" s="77">
        <v>2011.43</v>
      </c>
    </row>
    <row r="27" spans="2:12" ht="15.75">
      <c r="B27" s="74">
        <v>19</v>
      </c>
      <c r="C27" s="75">
        <v>283.64</v>
      </c>
      <c r="D27" s="76">
        <v>567.29</v>
      </c>
      <c r="E27" s="76">
        <v>850.93</v>
      </c>
      <c r="F27" s="76">
        <v>1134.57</v>
      </c>
      <c r="G27" s="76">
        <v>1418.21</v>
      </c>
      <c r="H27" s="76">
        <v>1701.86</v>
      </c>
      <c r="I27" s="76">
        <v>1985.5</v>
      </c>
      <c r="J27" s="76">
        <v>2269.14</v>
      </c>
      <c r="K27" s="76">
        <v>2552.79</v>
      </c>
      <c r="L27" s="77">
        <v>2836.43</v>
      </c>
    </row>
    <row r="28" spans="2:12" ht="15.75">
      <c r="B28" s="74">
        <v>22</v>
      </c>
      <c r="C28" s="75">
        <v>380.29</v>
      </c>
      <c r="D28" s="76">
        <v>760.57</v>
      </c>
      <c r="E28" s="76">
        <v>1140.8599999999999</v>
      </c>
      <c r="F28" s="76">
        <v>1521.14</v>
      </c>
      <c r="G28" s="76">
        <v>1901.43</v>
      </c>
      <c r="H28" s="76">
        <v>2281.71</v>
      </c>
      <c r="I28" s="76">
        <v>2662</v>
      </c>
      <c r="J28" s="76">
        <v>3042.29</v>
      </c>
      <c r="K28" s="76">
        <v>3422.57</v>
      </c>
      <c r="L28" s="77">
        <v>3802.86</v>
      </c>
    </row>
    <row r="29" spans="2:12" ht="15.75">
      <c r="B29" s="74">
        <v>25</v>
      </c>
      <c r="C29" s="75">
        <v>491.07</v>
      </c>
      <c r="D29" s="76">
        <v>982.14</v>
      </c>
      <c r="E29" s="76">
        <v>1473.21</v>
      </c>
      <c r="F29" s="76">
        <v>1964.29</v>
      </c>
      <c r="G29" s="76">
        <v>2455.36</v>
      </c>
      <c r="H29" s="76">
        <v>2946.43</v>
      </c>
      <c r="I29" s="76">
        <v>3437.5</v>
      </c>
      <c r="J29" s="76">
        <v>3928.57</v>
      </c>
      <c r="K29" s="76">
        <v>4419.6400000000003</v>
      </c>
      <c r="L29" s="77">
        <v>4910.71</v>
      </c>
    </row>
    <row r="30" spans="2:12" ht="15.75">
      <c r="B30" s="74">
        <v>28</v>
      </c>
      <c r="C30" s="75">
        <v>616</v>
      </c>
      <c r="D30" s="76">
        <v>1232</v>
      </c>
      <c r="E30" s="76">
        <v>1848</v>
      </c>
      <c r="F30" s="76">
        <v>2464</v>
      </c>
      <c r="G30" s="76">
        <v>3080</v>
      </c>
      <c r="H30" s="76">
        <v>3696</v>
      </c>
      <c r="I30" s="76">
        <v>4312</v>
      </c>
      <c r="J30" s="76">
        <v>4928</v>
      </c>
      <c r="K30" s="76">
        <v>5544</v>
      </c>
      <c r="L30" s="77">
        <v>6160</v>
      </c>
    </row>
    <row r="31" spans="2:12" ht="15.75">
      <c r="B31" s="74">
        <v>32</v>
      </c>
      <c r="C31" s="75">
        <v>804.57</v>
      </c>
      <c r="D31" s="76">
        <v>1609.14</v>
      </c>
      <c r="E31" s="76">
        <v>2413.71</v>
      </c>
      <c r="F31" s="76">
        <v>3218.29</v>
      </c>
      <c r="G31" s="76">
        <v>4022.86</v>
      </c>
      <c r="H31" s="76">
        <v>4827.43</v>
      </c>
      <c r="I31" s="76">
        <v>5632</v>
      </c>
      <c r="J31" s="76">
        <v>6436.57</v>
      </c>
      <c r="K31" s="76">
        <v>7241.14</v>
      </c>
      <c r="L31" s="77">
        <v>8045.71</v>
      </c>
    </row>
    <row r="32" spans="2:12" ht="16.5" thickBot="1">
      <c r="B32" s="78"/>
      <c r="C32" s="79"/>
      <c r="D32" s="80"/>
      <c r="E32" s="80"/>
      <c r="F32" s="80"/>
      <c r="G32" s="80"/>
      <c r="H32" s="80"/>
      <c r="I32" s="80"/>
      <c r="J32" s="80"/>
      <c r="K32" s="80"/>
      <c r="L32" s="81"/>
    </row>
  </sheetData>
  <mergeCells count="8">
    <mergeCell ref="B17:B19"/>
    <mergeCell ref="C17:L17"/>
    <mergeCell ref="C18:L18"/>
    <mergeCell ref="B3:D3"/>
    <mergeCell ref="E3:P3"/>
    <mergeCell ref="B4:B6"/>
    <mergeCell ref="C4:C6"/>
    <mergeCell ref="D4:D6"/>
  </mergeCells>
  <pageMargins left="0.7" right="0.7" top="0.75" bottom="0.75" header="0.3" footer="0.3"/>
  <pageSetup paperSize="9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Y38"/>
  <sheetViews>
    <sheetView tabSelected="1" topLeftCell="B7" zoomScale="90" zoomScaleNormal="90" workbookViewId="0">
      <selection activeCell="AA23" sqref="AA23"/>
    </sheetView>
  </sheetViews>
  <sheetFormatPr defaultRowHeight="15"/>
  <cols>
    <col min="2" max="2" width="11.42578125" customWidth="1"/>
    <col min="3" max="3" width="4.7109375" customWidth="1"/>
    <col min="4" max="4" width="11.42578125" customWidth="1"/>
    <col min="5" max="5" width="14.42578125" customWidth="1"/>
    <col min="6" max="6" width="12.85546875" customWidth="1"/>
    <col min="7" max="7" width="8.7109375" customWidth="1"/>
    <col min="8" max="8" width="10.7109375" customWidth="1"/>
    <col min="9" max="9" width="10.140625" customWidth="1"/>
    <col min="10" max="10" width="10.42578125" customWidth="1"/>
    <col min="11" max="11" width="12.85546875" customWidth="1"/>
    <col min="12" max="12" width="26" customWidth="1"/>
    <col min="13" max="13" width="11.5703125" customWidth="1"/>
    <col min="14" max="14" width="5.85546875" customWidth="1"/>
    <col min="15" max="15" width="5" customWidth="1"/>
    <col min="16" max="16" width="9.7109375" customWidth="1"/>
    <col min="18" max="18" width="11.42578125" customWidth="1"/>
    <col min="19" max="19" width="8.42578125" customWidth="1"/>
    <col min="20" max="21" width="5.5703125" customWidth="1"/>
    <col min="22" max="22" width="8.42578125" customWidth="1"/>
    <col min="23" max="23" width="8.5703125" customWidth="1"/>
    <col min="24" max="24" width="11.140625" customWidth="1"/>
    <col min="25" max="25" width="21.42578125" customWidth="1"/>
  </cols>
  <sheetData>
    <row r="2" spans="2:13" ht="21">
      <c r="B2" s="5" t="s">
        <v>10</v>
      </c>
      <c r="C2" s="5"/>
      <c r="D2" s="5"/>
      <c r="E2" s="5"/>
      <c r="F2" s="5"/>
      <c r="G2" s="5"/>
    </row>
    <row r="3" spans="2:13" ht="15.75" customHeight="1"/>
    <row r="4" spans="2:13" ht="15.75" customHeight="1">
      <c r="B4" s="2" t="s">
        <v>52</v>
      </c>
      <c r="C4" s="2"/>
      <c r="D4" s="2"/>
      <c r="E4" s="2"/>
      <c r="F4" s="2"/>
      <c r="G4" s="2"/>
    </row>
    <row r="5" spans="2:13" ht="31.5" customHeight="1">
      <c r="B5" s="1" t="s">
        <v>73</v>
      </c>
      <c r="C5" s="28" t="s">
        <v>1</v>
      </c>
      <c r="D5" s="28">
        <v>50</v>
      </c>
      <c r="E5" t="s">
        <v>0</v>
      </c>
      <c r="H5" s="28"/>
    </row>
    <row r="6" spans="2:13">
      <c r="B6" s="84" t="s">
        <v>74</v>
      </c>
      <c r="C6" s="28" t="s">
        <v>1</v>
      </c>
      <c r="D6" s="40">
        <v>0.8</v>
      </c>
      <c r="F6" s="3"/>
      <c r="G6" s="3"/>
      <c r="H6" s="28"/>
    </row>
    <row r="7" spans="2:13">
      <c r="B7" s="83" t="s">
        <v>75</v>
      </c>
      <c r="C7" s="28" t="s">
        <v>1</v>
      </c>
      <c r="D7" s="40">
        <v>25</v>
      </c>
      <c r="E7" t="s">
        <v>19</v>
      </c>
      <c r="F7" s="3"/>
      <c r="G7" s="3"/>
      <c r="H7" s="28"/>
      <c r="K7">
        <f>1/K22</f>
        <v>5.3124999999999999E-2</v>
      </c>
    </row>
    <row r="8" spans="2:13">
      <c r="B8" s="83" t="s">
        <v>56</v>
      </c>
      <c r="C8" s="28" t="s">
        <v>1</v>
      </c>
      <c r="D8" s="40">
        <v>400</v>
      </c>
      <c r="E8" t="s">
        <v>19</v>
      </c>
      <c r="F8" s="3"/>
      <c r="G8" s="3"/>
      <c r="H8" s="28"/>
      <c r="K8">
        <f>2*K22*J22/D8</f>
        <v>0.1892533013205282</v>
      </c>
    </row>
    <row r="9" spans="2:13">
      <c r="B9" s="84" t="s">
        <v>76</v>
      </c>
      <c r="C9" s="28" t="s">
        <v>1</v>
      </c>
      <c r="D9" s="65">
        <f>1.4/D8</f>
        <v>3.4999999999999996E-3</v>
      </c>
      <c r="F9" s="3"/>
      <c r="G9" s="3"/>
      <c r="H9" s="28"/>
      <c r="K9">
        <f>(1-K8)^(1/2)</f>
        <v>0.90041473704036623</v>
      </c>
    </row>
    <row r="10" spans="2:13">
      <c r="B10" s="84" t="s">
        <v>77</v>
      </c>
      <c r="C10" s="28" t="s">
        <v>1</v>
      </c>
      <c r="D10" s="40">
        <v>2.0299999999999999E-2</v>
      </c>
      <c r="F10" s="3"/>
      <c r="G10" s="3"/>
      <c r="H10" s="28"/>
      <c r="K10">
        <f>1-K9</f>
        <v>9.9585262959633769E-2</v>
      </c>
    </row>
    <row r="11" spans="2:13">
      <c r="B11" s="1" t="s">
        <v>78</v>
      </c>
      <c r="C11" s="28" t="s">
        <v>1</v>
      </c>
      <c r="D11" s="40">
        <v>25</v>
      </c>
      <c r="E11" t="s">
        <v>30</v>
      </c>
      <c r="G11" s="4" t="s">
        <v>31</v>
      </c>
      <c r="H11" s="28"/>
      <c r="K11">
        <f>K7*K10</f>
        <v>5.2904670947305438E-3</v>
      </c>
    </row>
    <row r="12" spans="2:13">
      <c r="B12" s="84" t="s">
        <v>79</v>
      </c>
      <c r="C12" s="28" t="s">
        <v>1</v>
      </c>
      <c r="D12" s="40">
        <v>8</v>
      </c>
      <c r="E12" t="s">
        <v>0</v>
      </c>
      <c r="F12" s="3"/>
      <c r="G12" s="3"/>
      <c r="H12" s="28"/>
    </row>
    <row r="13" spans="2:13">
      <c r="G13" s="23" t="s">
        <v>39</v>
      </c>
      <c r="H13" s="4" t="s">
        <v>2</v>
      </c>
    </row>
    <row r="14" spans="2:13">
      <c r="B14" s="3"/>
      <c r="C14" s="3"/>
      <c r="D14" s="3"/>
      <c r="E14" s="3"/>
      <c r="F14" s="3"/>
      <c r="G14" s="24"/>
      <c r="H14" s="22"/>
      <c r="I14" s="4"/>
      <c r="K14" s="21"/>
      <c r="L14" s="26"/>
      <c r="M14" s="25"/>
    </row>
    <row r="15" spans="2:13" ht="15.75">
      <c r="B15" s="95" t="s">
        <v>18</v>
      </c>
      <c r="C15" s="63"/>
      <c r="D15" s="63"/>
      <c r="E15" s="63"/>
      <c r="F15" s="63"/>
      <c r="G15" s="63"/>
      <c r="H15" s="64"/>
    </row>
    <row r="17" spans="2:25">
      <c r="B17" s="127" t="s">
        <v>40</v>
      </c>
      <c r="C17" s="128"/>
      <c r="D17" s="29" t="s">
        <v>43</v>
      </c>
      <c r="E17" s="29" t="s">
        <v>45</v>
      </c>
      <c r="F17" s="29" t="s">
        <v>46</v>
      </c>
      <c r="G17" s="29" t="s">
        <v>49</v>
      </c>
      <c r="H17" s="7" t="s">
        <v>3</v>
      </c>
      <c r="I17" s="7" t="s">
        <v>5</v>
      </c>
      <c r="J17" s="7" t="s">
        <v>7</v>
      </c>
      <c r="K17" s="7" t="s">
        <v>16</v>
      </c>
      <c r="L17" s="8" t="s">
        <v>11</v>
      </c>
      <c r="M17" s="137" t="s">
        <v>34</v>
      </c>
      <c r="N17" s="137"/>
      <c r="O17" s="137"/>
      <c r="P17" s="137"/>
      <c r="Q17" s="137"/>
      <c r="R17" s="138"/>
      <c r="S17" s="136" t="s">
        <v>41</v>
      </c>
      <c r="T17" s="137"/>
      <c r="U17" s="137"/>
      <c r="V17" s="137"/>
      <c r="W17" s="137"/>
      <c r="X17" s="137"/>
      <c r="Y17" s="9" t="s">
        <v>38</v>
      </c>
    </row>
    <row r="18" spans="2:25">
      <c r="B18" s="129"/>
      <c r="C18" s="130"/>
      <c r="D18" s="30" t="s">
        <v>44</v>
      </c>
      <c r="E18" s="39"/>
      <c r="F18" s="39"/>
      <c r="G18" s="30" t="s">
        <v>50</v>
      </c>
      <c r="H18" s="10"/>
      <c r="I18" s="11" t="s">
        <v>6</v>
      </c>
      <c r="J18" s="11" t="s">
        <v>8</v>
      </c>
      <c r="K18" s="11" t="s">
        <v>17</v>
      </c>
      <c r="L18" s="12" t="s">
        <v>12</v>
      </c>
      <c r="M18" s="11" t="s">
        <v>20</v>
      </c>
      <c r="N18" s="135" t="s">
        <v>42</v>
      </c>
      <c r="O18" s="135"/>
      <c r="P18" s="11" t="s">
        <v>24</v>
      </c>
      <c r="Q18" s="11" t="s">
        <v>26</v>
      </c>
      <c r="R18" s="35" t="s">
        <v>28</v>
      </c>
      <c r="S18" s="31" t="s">
        <v>32</v>
      </c>
      <c r="T18" s="135" t="s">
        <v>42</v>
      </c>
      <c r="U18" s="135"/>
      <c r="V18" s="11" t="s">
        <v>36</v>
      </c>
      <c r="W18" s="11" t="s">
        <v>37</v>
      </c>
      <c r="X18" s="11" t="s">
        <v>28</v>
      </c>
      <c r="Y18" s="10"/>
    </row>
    <row r="19" spans="2:25">
      <c r="B19" s="129"/>
      <c r="C19" s="130"/>
      <c r="D19" s="30"/>
      <c r="E19" s="39" t="s">
        <v>47</v>
      </c>
      <c r="F19" s="39" t="s">
        <v>48</v>
      </c>
      <c r="G19" s="30" t="s">
        <v>51</v>
      </c>
      <c r="H19" s="11"/>
      <c r="I19" s="10"/>
      <c r="J19" s="10"/>
      <c r="K19" s="11"/>
      <c r="L19" s="11"/>
      <c r="M19" s="13"/>
      <c r="N19" s="11" t="s">
        <v>22</v>
      </c>
      <c r="O19" s="13" t="s">
        <v>23</v>
      </c>
      <c r="P19" s="11"/>
      <c r="Q19" s="11"/>
      <c r="R19" s="35" t="s">
        <v>29</v>
      </c>
      <c r="S19" s="32" t="s">
        <v>33</v>
      </c>
      <c r="T19" s="11" t="s">
        <v>22</v>
      </c>
      <c r="U19" s="13" t="s">
        <v>23</v>
      </c>
      <c r="V19" s="11"/>
      <c r="W19" s="11"/>
      <c r="X19" s="11" t="s">
        <v>29</v>
      </c>
      <c r="Y19" s="10"/>
    </row>
    <row r="20" spans="2:25" ht="15.75" thickBot="1">
      <c r="B20" s="131"/>
      <c r="C20" s="132"/>
      <c r="D20" s="38" t="s">
        <v>35</v>
      </c>
      <c r="E20" s="38" t="s">
        <v>35</v>
      </c>
      <c r="F20" s="38" t="s">
        <v>35</v>
      </c>
      <c r="G20" s="38" t="s">
        <v>35</v>
      </c>
      <c r="H20" s="14" t="s">
        <v>4</v>
      </c>
      <c r="I20" s="14" t="s">
        <v>4</v>
      </c>
      <c r="J20" s="14" t="s">
        <v>9</v>
      </c>
      <c r="K20" s="15"/>
      <c r="L20" s="15"/>
      <c r="M20" s="14" t="s">
        <v>21</v>
      </c>
      <c r="N20" s="14" t="s">
        <v>25</v>
      </c>
      <c r="O20" s="15"/>
      <c r="P20" s="14" t="s">
        <v>21</v>
      </c>
      <c r="Q20" s="14" t="s">
        <v>27</v>
      </c>
      <c r="R20" s="36" t="s">
        <v>35</v>
      </c>
      <c r="S20" s="33" t="s">
        <v>21</v>
      </c>
      <c r="T20" s="14" t="s">
        <v>25</v>
      </c>
      <c r="U20" s="15"/>
      <c r="V20" s="14" t="s">
        <v>21</v>
      </c>
      <c r="W20" s="14" t="s">
        <v>27</v>
      </c>
      <c r="X20" s="14" t="s">
        <v>35</v>
      </c>
      <c r="Y20" s="16"/>
    </row>
    <row r="21" spans="2:25" ht="16.5" thickTop="1">
      <c r="B21" s="133" t="s">
        <v>84</v>
      </c>
      <c r="C21" s="134"/>
      <c r="D21" s="11"/>
      <c r="E21" s="18"/>
      <c r="F21" s="18"/>
      <c r="G21" s="18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37"/>
      <c r="S21" s="34"/>
      <c r="T21" s="17"/>
      <c r="U21" s="17"/>
      <c r="V21" s="17"/>
      <c r="W21" s="17"/>
      <c r="X21" s="18"/>
      <c r="Y21" s="18"/>
    </row>
    <row r="22" spans="2:25">
      <c r="B22" s="124" t="s">
        <v>82</v>
      </c>
      <c r="C22" s="125"/>
      <c r="D22" s="11">
        <v>5000</v>
      </c>
      <c r="E22" s="11">
        <v>400</v>
      </c>
      <c r="F22" s="11">
        <v>200</v>
      </c>
      <c r="G22" s="11">
        <f>E22-$D$5</f>
        <v>350</v>
      </c>
      <c r="H22" s="62">
        <f>B23*1000</f>
        <v>39412000</v>
      </c>
      <c r="I22" s="19">
        <f>H22/$D$6</f>
        <v>49265000</v>
      </c>
      <c r="J22" s="20">
        <f>I22/(F22*G22^2)</f>
        <v>2.010816326530612</v>
      </c>
      <c r="K22" s="11">
        <f>$D$8/(0.85*$D$7)</f>
        <v>18.823529411764707</v>
      </c>
      <c r="L22" s="28">
        <f>1/K22*(1-(1-(2*K22*J22)/D8)^(1/2))</f>
        <v>5.2904670947305438E-3</v>
      </c>
      <c r="M22" s="11">
        <f>L22*F22*G22</f>
        <v>370.33269663113811</v>
      </c>
      <c r="N22" s="11">
        <v>3</v>
      </c>
      <c r="O22" s="11">
        <v>14</v>
      </c>
      <c r="P22" s="126">
        <f>0.25*3.14*O22^2*N22+0.25*3.15*O23^2*N23</f>
        <v>461.58000000000004</v>
      </c>
      <c r="Q22" s="11">
        <f>P22-M22</f>
        <v>91.247303368861935</v>
      </c>
      <c r="R22" s="35">
        <f>(F22-(2*$D$11+2*$D$12+N22*O22))/(N22-1)</f>
        <v>46</v>
      </c>
      <c r="S22" s="31">
        <f>0.5*M22</f>
        <v>185.16634831556905</v>
      </c>
      <c r="T22" s="11">
        <v>2</v>
      </c>
      <c r="U22" s="11">
        <v>14</v>
      </c>
      <c r="V22" s="126">
        <f>0.25*3.14*U22^2*T22+0.25*3.15*U23^2*T23</f>
        <v>307.72000000000003</v>
      </c>
      <c r="W22" s="11">
        <f>V22-S22</f>
        <v>122.55365168443097</v>
      </c>
      <c r="X22" s="11">
        <f>(F22-(2*$D$11+2*$D$12+T22*U22))/(T22-1)</f>
        <v>106</v>
      </c>
      <c r="Y22" s="10"/>
    </row>
    <row r="23" spans="2:25" ht="30">
      <c r="B23" s="86">
        <v>39412</v>
      </c>
      <c r="C23" s="87" t="s">
        <v>85</v>
      </c>
      <c r="D23" s="11"/>
      <c r="E23" s="88" t="s">
        <v>81</v>
      </c>
      <c r="F23" s="88" t="s">
        <v>80</v>
      </c>
      <c r="G23" s="11"/>
      <c r="H23" s="11"/>
      <c r="I23" s="11"/>
      <c r="J23" s="11"/>
      <c r="K23" s="11"/>
      <c r="L23" s="98">
        <f>D9</f>
        <v>3.4999999999999996E-3</v>
      </c>
      <c r="M23" s="11"/>
      <c r="N23" s="11"/>
      <c r="O23" s="11"/>
      <c r="P23" s="126"/>
      <c r="Q23" s="11"/>
      <c r="R23" s="35"/>
      <c r="S23" s="31"/>
      <c r="T23" s="11"/>
      <c r="U23" s="11"/>
      <c r="V23" s="126"/>
      <c r="W23" s="11"/>
      <c r="X23" s="10"/>
      <c r="Y23" s="10"/>
    </row>
    <row r="24" spans="2:25">
      <c r="B24" s="85"/>
      <c r="C24" s="3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30"/>
      <c r="Q24" s="11"/>
      <c r="R24" s="35"/>
      <c r="S24" s="31"/>
      <c r="T24" s="11"/>
      <c r="U24" s="11"/>
      <c r="V24" s="30"/>
      <c r="W24" s="11"/>
      <c r="X24" s="10"/>
      <c r="Y24" s="10"/>
    </row>
    <row r="25" spans="2:25">
      <c r="B25" s="85"/>
      <c r="C25" s="3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30"/>
      <c r="Q25" s="11"/>
      <c r="R25" s="35"/>
      <c r="S25" s="31"/>
      <c r="T25" s="11"/>
      <c r="U25" s="11"/>
      <c r="V25" s="30"/>
      <c r="W25" s="11"/>
      <c r="X25" s="10"/>
      <c r="Y25" s="10"/>
    </row>
    <row r="26" spans="2:25" ht="15.75">
      <c r="B26" s="122"/>
      <c r="C26" s="123"/>
      <c r="D26" s="11"/>
      <c r="E26" s="10"/>
      <c r="F26" s="10"/>
      <c r="G26" s="10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35"/>
      <c r="S26" s="31"/>
      <c r="T26" s="11"/>
      <c r="U26" s="11"/>
      <c r="V26" s="11"/>
      <c r="W26" s="11"/>
      <c r="X26" s="10"/>
      <c r="Y26" s="10"/>
    </row>
    <row r="27" spans="2:25">
      <c r="B27" s="124" t="s">
        <v>83</v>
      </c>
      <c r="C27" s="125"/>
      <c r="D27" s="11">
        <v>5000</v>
      </c>
      <c r="E27" s="11">
        <v>400</v>
      </c>
      <c r="F27" s="11">
        <v>200</v>
      </c>
      <c r="G27" s="11">
        <f>E27-$D$5</f>
        <v>350</v>
      </c>
      <c r="H27" s="62">
        <f>B28*1000</f>
        <v>94671990</v>
      </c>
      <c r="I27" s="19">
        <f>H27/$D$6</f>
        <v>118339987.5</v>
      </c>
      <c r="J27" s="20">
        <f>I27/(F27*G27^2)</f>
        <v>4.8302035714285712</v>
      </c>
      <c r="K27" s="11">
        <f>$D$8/(0.85*$D$7)</f>
        <v>18.823529411764707</v>
      </c>
      <c r="L27" s="66">
        <f>1/K27*(1-(1-(2*K27*J27)/D8)^(1/2))</f>
        <v>1.389181504976577E-2</v>
      </c>
      <c r="M27" s="11">
        <f>L27*F27*G27</f>
        <v>972.42705348360391</v>
      </c>
      <c r="N27" s="11">
        <v>4</v>
      </c>
      <c r="O27" s="11">
        <v>14</v>
      </c>
      <c r="P27" s="126">
        <f>0.25*3.14*O27^2*(N27+N28)</f>
        <v>1077.02</v>
      </c>
      <c r="Q27" s="11">
        <f>P27-M27</f>
        <v>104.59294651639607</v>
      </c>
      <c r="R27" s="35">
        <f>(F27-(2*$D$11+2*$D$12+N27*O27))/(N27-1)</f>
        <v>26</v>
      </c>
      <c r="S27" s="31">
        <f>0.5*M27</f>
        <v>486.21352674180196</v>
      </c>
      <c r="T27" s="11">
        <v>4</v>
      </c>
      <c r="U27" s="11">
        <v>14</v>
      </c>
      <c r="V27" s="126">
        <f>0.25*3.14*U27^2*T27+0.25*3.15*U28^2*T28</f>
        <v>615.44000000000005</v>
      </c>
      <c r="W27" s="11">
        <f>V27-S27</f>
        <v>129.2264732581981</v>
      </c>
      <c r="X27" s="11">
        <f>(F27-(2*$D$11+2*$D$12+T27*U27))/(T27-1)</f>
        <v>26</v>
      </c>
      <c r="Y27" s="10"/>
    </row>
    <row r="28" spans="2:25">
      <c r="B28" s="86">
        <v>94671.99</v>
      </c>
      <c r="C28" s="87" t="s">
        <v>85</v>
      </c>
      <c r="D28" s="11"/>
      <c r="E28" s="11"/>
      <c r="F28" s="11"/>
      <c r="G28" s="11"/>
      <c r="H28" s="11"/>
      <c r="I28" s="11"/>
      <c r="J28" s="11"/>
      <c r="K28" s="11"/>
      <c r="L28" s="98"/>
      <c r="M28" s="11"/>
      <c r="N28" s="11">
        <v>3</v>
      </c>
      <c r="O28" s="11"/>
      <c r="P28" s="126"/>
      <c r="Q28" s="11"/>
      <c r="R28" s="35"/>
      <c r="S28" s="31"/>
      <c r="T28" s="11"/>
      <c r="U28" s="11"/>
      <c r="V28" s="126"/>
      <c r="W28" s="11"/>
      <c r="X28" s="10"/>
      <c r="Y28" s="10"/>
    </row>
    <row r="29" spans="2:25">
      <c r="B29" s="85"/>
      <c r="C29" s="3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30"/>
      <c r="Q29" s="11"/>
      <c r="R29" s="35"/>
      <c r="S29" s="31"/>
      <c r="T29" s="11"/>
      <c r="U29" s="11"/>
      <c r="V29" s="30"/>
      <c r="W29" s="11"/>
      <c r="X29" s="10"/>
      <c r="Y29" s="10"/>
    </row>
    <row r="30" spans="2:25">
      <c r="B30" s="85"/>
      <c r="C30" s="3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30"/>
      <c r="Q30" s="11"/>
      <c r="R30" s="35"/>
      <c r="S30" s="31"/>
      <c r="T30" s="11"/>
      <c r="U30" s="11"/>
      <c r="V30" s="30"/>
      <c r="W30" s="11"/>
      <c r="X30" s="10"/>
      <c r="Y30" s="10"/>
    </row>
    <row r="31" spans="2:25" ht="15.75" thickBot="1">
      <c r="B31" s="89"/>
      <c r="C31" s="90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2"/>
      <c r="Q31" s="91"/>
      <c r="R31" s="93"/>
      <c r="S31" s="90"/>
      <c r="T31" s="91"/>
      <c r="U31" s="91"/>
      <c r="V31" s="92"/>
      <c r="W31" s="91"/>
      <c r="X31" s="94"/>
      <c r="Y31" s="94"/>
    </row>
    <row r="33" spans="2:6">
      <c r="B33" s="59" t="s">
        <v>70</v>
      </c>
      <c r="C33" s="59"/>
    </row>
    <row r="34" spans="2:6" ht="15.75">
      <c r="B34" s="6" t="s">
        <v>63</v>
      </c>
      <c r="C34" s="6"/>
      <c r="D34" s="6">
        <v>1000</v>
      </c>
      <c r="E34" s="27" t="s">
        <v>62</v>
      </c>
      <c r="F34" s="82" t="s">
        <v>71</v>
      </c>
    </row>
    <row r="35" spans="2:6" ht="15.75">
      <c r="B35" s="6" t="s">
        <v>13</v>
      </c>
      <c r="C35" s="6"/>
      <c r="D35" s="6">
        <v>10</v>
      </c>
      <c r="E35" s="27" t="s">
        <v>14</v>
      </c>
      <c r="F35" s="82" t="s">
        <v>72</v>
      </c>
    </row>
    <row r="36" spans="2:6">
      <c r="B36" s="6" t="s">
        <v>64</v>
      </c>
      <c r="C36" s="6"/>
      <c r="D36" s="6">
        <v>1000</v>
      </c>
      <c r="E36" s="27" t="s">
        <v>0</v>
      </c>
    </row>
    <row r="37" spans="2:6">
      <c r="B37" s="61" t="s">
        <v>65</v>
      </c>
      <c r="C37" s="61"/>
    </row>
    <row r="38" spans="2:6">
      <c r="B38" s="28" t="s">
        <v>66</v>
      </c>
      <c r="C38" s="28"/>
      <c r="D38" s="96">
        <f>10^7</f>
        <v>10000000</v>
      </c>
      <c r="E38" s="60" t="s">
        <v>15</v>
      </c>
    </row>
  </sheetData>
  <mergeCells count="13">
    <mergeCell ref="B26:C26"/>
    <mergeCell ref="B27:C27"/>
    <mergeCell ref="P27:P28"/>
    <mergeCell ref="V27:V28"/>
    <mergeCell ref="B17:C20"/>
    <mergeCell ref="B21:C21"/>
    <mergeCell ref="B22:C22"/>
    <mergeCell ref="T18:U18"/>
    <mergeCell ref="S17:X17"/>
    <mergeCell ref="V22:V23"/>
    <mergeCell ref="N18:O18"/>
    <mergeCell ref="P22:P23"/>
    <mergeCell ref="M17:R17"/>
  </mergeCells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progId="Equation.3" shapeId="2050" r:id="rId4">
          <objectPr defaultSize="0" autoPict="0" r:id="rId5">
            <anchor moveWithCells="1" sizeWithCells="1">
              <from>
                <xdr:col>6</xdr:col>
                <xdr:colOff>104775</xdr:colOff>
                <xdr:row>2</xdr:row>
                <xdr:rowOff>38100</xdr:rowOff>
              </from>
              <to>
                <xdr:col>9</xdr:col>
                <xdr:colOff>361950</xdr:colOff>
                <xdr:row>9</xdr:row>
                <xdr:rowOff>104775</xdr:rowOff>
              </to>
            </anchor>
          </objectPr>
        </oleObject>
      </mc:Choice>
      <mc:Fallback>
        <oleObject progId="Equation.3" shapeId="2050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tabel rho dan besi</vt:lpstr>
      <vt:lpstr>Penulangan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Agung Kristiawan</cp:lastModifiedBy>
  <dcterms:created xsi:type="dcterms:W3CDTF">2017-06-08T09:56:10Z</dcterms:created>
  <dcterms:modified xsi:type="dcterms:W3CDTF">2021-05-11T12:47:06Z</dcterms:modified>
</cp:coreProperties>
</file>