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1790" windowHeight="6870"/>
  </bookViews>
  <sheets>
    <sheet name="jawaban UTS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12" i="1"/>
  <c r="M11"/>
  <c r="L9"/>
  <c r="L8"/>
  <c r="P25"/>
  <c r="P24"/>
  <c r="R12"/>
  <c r="R11"/>
  <c r="R10"/>
  <c r="R9"/>
  <c r="R8"/>
  <c r="Q11"/>
  <c r="Q10"/>
  <c r="G11"/>
  <c r="G9"/>
  <c r="G8"/>
  <c r="F12"/>
  <c r="F11"/>
  <c r="F10"/>
  <c r="F9"/>
  <c r="F8"/>
  <c r="J8"/>
  <c r="K12"/>
  <c r="K11"/>
  <c r="K10"/>
  <c r="K9"/>
  <c r="K8"/>
  <c r="J12"/>
  <c r="J11"/>
  <c r="J10"/>
  <c r="J9"/>
  <c r="G12"/>
  <c r="G10"/>
  <c r="E12"/>
  <c r="H12" s="1"/>
  <c r="E11"/>
  <c r="E10"/>
  <c r="E8"/>
  <c r="E9"/>
  <c r="I9" s="1"/>
  <c r="R14" l="1"/>
  <c r="O29" s="1"/>
  <c r="I8"/>
  <c r="I11"/>
  <c r="I12"/>
  <c r="I10"/>
  <c r="H11"/>
  <c r="H10"/>
  <c r="H9"/>
  <c r="H8"/>
  <c r="E14"/>
  <c r="I14" l="1"/>
  <c r="H14"/>
  <c r="G17" s="1"/>
  <c r="G19"/>
  <c r="L12" l="1"/>
  <c r="N9"/>
  <c r="L10"/>
  <c r="N8"/>
  <c r="M9"/>
  <c r="O9" s="1"/>
  <c r="M10"/>
  <c r="O10" s="1"/>
  <c r="M8"/>
  <c r="O12"/>
  <c r="O8"/>
  <c r="O11"/>
  <c r="N10"/>
  <c r="N12"/>
  <c r="L11"/>
  <c r="N11" s="1"/>
  <c r="P12" l="1"/>
  <c r="P11"/>
  <c r="P10"/>
  <c r="P8"/>
  <c r="P9"/>
  <c r="O14"/>
  <c r="O27" s="1"/>
  <c r="N14"/>
  <c r="O26" s="1"/>
  <c r="P14" l="1"/>
  <c r="O28" s="1"/>
</calcChain>
</file>

<file path=xl/sharedStrings.xml><?xml version="1.0" encoding="utf-8"?>
<sst xmlns="http://schemas.openxmlformats.org/spreadsheetml/2006/main" count="85" uniqueCount="68">
  <si>
    <t>Bagian</t>
  </si>
  <si>
    <t>b</t>
  </si>
  <si>
    <t>h</t>
  </si>
  <si>
    <t>Luasan A</t>
  </si>
  <si>
    <t>Momen Statis Thp sumbu</t>
  </si>
  <si>
    <t>jarak thd</t>
  </si>
  <si>
    <t>Jumlah</t>
  </si>
  <si>
    <t>X =</t>
  </si>
  <si>
    <t>sisi bawah (X)</t>
  </si>
  <si>
    <t>isi kiri ( Y)</t>
  </si>
  <si>
    <t>Ixgab</t>
  </si>
  <si>
    <t>Jarak thd</t>
  </si>
  <si>
    <t>sb Xgab</t>
  </si>
  <si>
    <t>sb Ygab</t>
  </si>
  <si>
    <t>Ixn</t>
  </si>
  <si>
    <t>Iygab</t>
  </si>
  <si>
    <t>Iyn</t>
  </si>
  <si>
    <t xml:space="preserve">Hitung : </t>
  </si>
  <si>
    <t>Momen Inersia ( Ix, Iy, Ip, Ixy ) penampang tersebut terhadap sumbu X dan sumbu Y terhadap titik berat penampang.</t>
  </si>
  <si>
    <t xml:space="preserve">                                                                                   </t>
  </si>
  <si>
    <t xml:space="preserve">                                                                                   0,40 m</t>
  </si>
  <si>
    <t xml:space="preserve">                                                                                  2,00 m</t>
  </si>
  <si>
    <t xml:space="preserve">                                                                                  0,60 m</t>
  </si>
  <si>
    <t xml:space="preserve">                                                                             </t>
  </si>
  <si>
    <t xml:space="preserve">                                           </t>
  </si>
  <si>
    <t>Atot=</t>
  </si>
  <si>
    <t>0,6 m</t>
  </si>
  <si>
    <t>0,5 m</t>
  </si>
  <si>
    <t>3,50 m</t>
  </si>
  <si>
    <r>
      <t>ΣI</t>
    </r>
    <r>
      <rPr>
        <sz val="11"/>
        <color theme="1"/>
        <rFont val="Calibri"/>
        <family val="2"/>
        <charset val="1"/>
      </rPr>
      <t>xn+An.y^2</t>
    </r>
  </si>
  <si>
    <r>
      <t>ΣIy</t>
    </r>
    <r>
      <rPr>
        <sz val="11"/>
        <color theme="1"/>
        <rFont val="Calibri"/>
        <family val="2"/>
        <charset val="1"/>
      </rPr>
      <t>n+An.x^2</t>
    </r>
  </si>
  <si>
    <t>MENCARI TITIK BERAT</t>
  </si>
  <si>
    <t>(Y)</t>
  </si>
  <si>
    <t>(X)</t>
  </si>
  <si>
    <t>MENCARI Ix dan Iy gabungan</t>
  </si>
  <si>
    <t>Ix gab</t>
  </si>
  <si>
    <t>Iy gab</t>
  </si>
  <si>
    <t>y = 1,189 m</t>
  </si>
  <si>
    <t>x = 1,392 m</t>
  </si>
  <si>
    <t>Ip</t>
  </si>
  <si>
    <t>Ixy</t>
  </si>
  <si>
    <t>(m)</t>
  </si>
  <si>
    <t>(m2)</t>
  </si>
  <si>
    <t>( yn )</t>
  </si>
  <si>
    <t>( xn )</t>
  </si>
  <si>
    <t>An.yn</t>
  </si>
  <si>
    <t>An. Xn</t>
  </si>
  <si>
    <t>(m3)</t>
  </si>
  <si>
    <r>
      <rPr>
        <sz val="11"/>
        <color theme="1"/>
        <rFont val="Calibri"/>
        <family val="2"/>
      </rPr>
      <t>Σ</t>
    </r>
    <r>
      <rPr>
        <sz val="11"/>
        <color theme="1"/>
        <rFont val="Calibri"/>
        <family val="2"/>
        <charset val="1"/>
      </rPr>
      <t xml:space="preserve"> An.yn</t>
    </r>
  </si>
  <si>
    <r>
      <t>Σ</t>
    </r>
    <r>
      <rPr>
        <sz val="11"/>
        <color theme="1"/>
        <rFont val="Calibri"/>
        <family val="2"/>
        <charset val="1"/>
      </rPr>
      <t xml:space="preserve"> An.xn</t>
    </r>
  </si>
  <si>
    <r>
      <rPr>
        <sz val="11"/>
        <color theme="1"/>
        <rFont val="Calibri"/>
        <family val="2"/>
      </rPr>
      <t>Σ</t>
    </r>
    <r>
      <rPr>
        <sz val="11"/>
        <color theme="1"/>
        <rFont val="Calibri"/>
        <family val="2"/>
        <charset val="1"/>
        <scheme val="minor"/>
      </rPr>
      <t>(An.yn)/Atot   =</t>
    </r>
  </si>
  <si>
    <r>
      <rPr>
        <sz val="11"/>
        <color theme="1"/>
        <rFont val="Calibri"/>
        <family val="2"/>
      </rPr>
      <t>Σ</t>
    </r>
    <r>
      <rPr>
        <sz val="11"/>
        <color theme="1"/>
        <rFont val="Calibri"/>
        <family val="2"/>
        <charset val="1"/>
        <scheme val="minor"/>
      </rPr>
      <t>(An.xn)/Atot   =</t>
    </r>
  </si>
  <si>
    <t>m</t>
  </si>
  <si>
    <t>( m4 )</t>
  </si>
  <si>
    <t>Ip= Ix + Iy</t>
  </si>
  <si>
    <t>SOAL UTS</t>
  </si>
  <si>
    <t xml:space="preserve">                       1,00 m      0,4   0,4      1,00 m</t>
  </si>
  <si>
    <t>JAWABAN UTS MEKANIKA BAHAN</t>
  </si>
  <si>
    <r>
      <t>Ixy = Ixy</t>
    </r>
    <r>
      <rPr>
        <sz val="11"/>
        <color theme="1"/>
        <rFont val="Calibri"/>
        <family val="2"/>
      </rPr>
      <t>⁰ + (An.X.Y)</t>
    </r>
  </si>
  <si>
    <r>
      <t>Ixy</t>
    </r>
    <r>
      <rPr>
        <sz val="11"/>
        <color theme="1"/>
        <rFont val="Calibri"/>
        <family val="2"/>
      </rPr>
      <t>⁰</t>
    </r>
  </si>
  <si>
    <t>ӯ =</t>
  </si>
  <si>
    <t>KESIMPULAN :</t>
  </si>
  <si>
    <t>1. Jarak titik berat penampang tersebut :</t>
  </si>
  <si>
    <t>2. Momen Inersia terhadap sb X   ( Ix penampang ) :</t>
  </si>
  <si>
    <t>m4</t>
  </si>
  <si>
    <t>3. Momen Inersia terhadap sb Y   ( Iy penampang ) :</t>
  </si>
  <si>
    <t>4. Momen Inersia polar   ( Ip penampang ) :</t>
  </si>
  <si>
    <t>5. Momen Inersia perkalian terhadap sb X dan sb Y   ( Ixy penampang ) :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</si>
</sst>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164" formatCode="0.000"/>
    <numFmt numFmtId="165" formatCode="_(* #,##0.000_);_(* \(#,##0.000\);_(* &quot;-&quot;_);_(@_)"/>
  </numFmts>
  <fonts count="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/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2" fontId="0" fillId="0" borderId="0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quotePrefix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Border="1"/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164" fontId="0" fillId="0" borderId="7" xfId="0" applyNumberForma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Border="1"/>
    <xf numFmtId="164" fontId="0" fillId="0" borderId="8" xfId="0" applyNumberFormat="1" applyBorder="1"/>
    <xf numFmtId="164" fontId="0" fillId="0" borderId="4" xfId="1" applyNumberFormat="1" applyFon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164" fontId="0" fillId="0" borderId="12" xfId="0" applyNumberFormat="1" applyBorder="1"/>
    <xf numFmtId="164" fontId="0" fillId="0" borderId="0" xfId="0" applyNumberFormat="1" applyAlignment="1"/>
    <xf numFmtId="164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18" xfId="0" applyBorder="1"/>
    <xf numFmtId="0" fontId="0" fillId="0" borderId="8" xfId="0" applyBorder="1"/>
    <xf numFmtId="0" fontId="0" fillId="0" borderId="20" xfId="0" applyBorder="1"/>
    <xf numFmtId="0" fontId="0" fillId="0" borderId="2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164" fontId="0" fillId="0" borderId="21" xfId="0" applyNumberFormat="1" applyBorder="1"/>
    <xf numFmtId="0" fontId="0" fillId="0" borderId="22" xfId="0" applyBorder="1"/>
    <xf numFmtId="0" fontId="0" fillId="0" borderId="10" xfId="0" quotePrefix="1" applyBorder="1" applyAlignment="1">
      <alignment horizontal="center"/>
    </xf>
    <xf numFmtId="0" fontId="0" fillId="0" borderId="19" xfId="0" quotePrefix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0" fillId="0" borderId="0" xfId="0" quotePrefix="1"/>
    <xf numFmtId="165" fontId="6" fillId="0" borderId="0" xfId="0" applyNumberFormat="1" applyFont="1"/>
    <xf numFmtId="164" fontId="6" fillId="0" borderId="0" xfId="0" applyNumberFormat="1" applyFont="1"/>
    <xf numFmtId="0" fontId="0" fillId="0" borderId="0" xfId="0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24</xdr:row>
      <xdr:rowOff>95250</xdr:rowOff>
    </xdr:from>
    <xdr:to>
      <xdr:col>3</xdr:col>
      <xdr:colOff>133350</xdr:colOff>
      <xdr:row>32</xdr:row>
      <xdr:rowOff>95250</xdr:rowOff>
    </xdr:to>
    <xdr:sp macro="" textlink="">
      <xdr:nvSpPr>
        <xdr:cNvPr id="1044" name="AutoShape 20"/>
        <xdr:cNvSpPr>
          <a:spLocks noChangeShapeType="1"/>
        </xdr:cNvSpPr>
      </xdr:nvSpPr>
      <xdr:spPr bwMode="auto">
        <a:xfrm>
          <a:off x="1962150" y="4876800"/>
          <a:ext cx="0" cy="16002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133350</xdr:colOff>
      <xdr:row>24</xdr:row>
      <xdr:rowOff>95250</xdr:rowOff>
    </xdr:from>
    <xdr:to>
      <xdr:col>3</xdr:col>
      <xdr:colOff>400050</xdr:colOff>
      <xdr:row>24</xdr:row>
      <xdr:rowOff>95250</xdr:rowOff>
    </xdr:to>
    <xdr:sp macro="" textlink="">
      <xdr:nvSpPr>
        <xdr:cNvPr id="1042" name="AutoShape 18"/>
        <xdr:cNvSpPr>
          <a:spLocks noChangeShapeType="1"/>
        </xdr:cNvSpPr>
      </xdr:nvSpPr>
      <xdr:spPr bwMode="auto">
        <a:xfrm>
          <a:off x="1962150" y="4876800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400050</xdr:colOff>
      <xdr:row>24</xdr:row>
      <xdr:rowOff>95250</xdr:rowOff>
    </xdr:from>
    <xdr:to>
      <xdr:col>3</xdr:col>
      <xdr:colOff>400050</xdr:colOff>
      <xdr:row>25</xdr:row>
      <xdr:rowOff>123825</xdr:rowOff>
    </xdr:to>
    <xdr:sp macro="" textlink="">
      <xdr:nvSpPr>
        <xdr:cNvPr id="1043" name="AutoShape 19"/>
        <xdr:cNvSpPr>
          <a:spLocks noChangeShapeType="1"/>
        </xdr:cNvSpPr>
      </xdr:nvSpPr>
      <xdr:spPr bwMode="auto">
        <a:xfrm>
          <a:off x="2228850" y="4876800"/>
          <a:ext cx="0" cy="2286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400050</xdr:colOff>
      <xdr:row>25</xdr:row>
      <xdr:rowOff>133350</xdr:rowOff>
    </xdr:from>
    <xdr:to>
      <xdr:col>4</xdr:col>
      <xdr:colOff>76200</xdr:colOff>
      <xdr:row>25</xdr:row>
      <xdr:rowOff>133350</xdr:rowOff>
    </xdr:to>
    <xdr:sp macro="" textlink="">
      <xdr:nvSpPr>
        <xdr:cNvPr id="1040" name="AutoShape 16"/>
        <xdr:cNvSpPr>
          <a:spLocks noChangeShapeType="1"/>
        </xdr:cNvSpPr>
      </xdr:nvSpPr>
      <xdr:spPr bwMode="auto">
        <a:xfrm>
          <a:off x="2228850" y="5114925"/>
          <a:ext cx="2857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25</xdr:row>
      <xdr:rowOff>142875</xdr:rowOff>
    </xdr:from>
    <xdr:to>
      <xdr:col>4</xdr:col>
      <xdr:colOff>76200</xdr:colOff>
      <xdr:row>32</xdr:row>
      <xdr:rowOff>123825</xdr:rowOff>
    </xdr:to>
    <xdr:sp macro="" textlink="">
      <xdr:nvSpPr>
        <xdr:cNvPr id="1039" name="AutoShape 15"/>
        <xdr:cNvSpPr>
          <a:spLocks noChangeShapeType="1"/>
        </xdr:cNvSpPr>
      </xdr:nvSpPr>
      <xdr:spPr bwMode="auto">
        <a:xfrm>
          <a:off x="2514600" y="5124450"/>
          <a:ext cx="0" cy="13811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95250</xdr:colOff>
      <xdr:row>32</xdr:row>
      <xdr:rowOff>95250</xdr:rowOff>
    </xdr:from>
    <xdr:to>
      <xdr:col>3</xdr:col>
      <xdr:colOff>133350</xdr:colOff>
      <xdr:row>34</xdr:row>
      <xdr:rowOff>104775</xdr:rowOff>
    </xdr:to>
    <xdr:sp macro="" textlink="">
      <xdr:nvSpPr>
        <xdr:cNvPr id="1038" name="AutoShape 14"/>
        <xdr:cNvSpPr>
          <a:spLocks noChangeShapeType="1"/>
        </xdr:cNvSpPr>
      </xdr:nvSpPr>
      <xdr:spPr bwMode="auto">
        <a:xfrm flipH="1">
          <a:off x="1314450" y="6477000"/>
          <a:ext cx="647700" cy="4095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34</xdr:row>
      <xdr:rowOff>104775</xdr:rowOff>
    </xdr:from>
    <xdr:to>
      <xdr:col>2</xdr:col>
      <xdr:colOff>85725</xdr:colOff>
      <xdr:row>36</xdr:row>
      <xdr:rowOff>28575</xdr:rowOff>
    </xdr:to>
    <xdr:sp macro="" textlink="">
      <xdr:nvSpPr>
        <xdr:cNvPr id="1033" name="AutoShape 9"/>
        <xdr:cNvSpPr>
          <a:spLocks noChangeShapeType="1"/>
        </xdr:cNvSpPr>
      </xdr:nvSpPr>
      <xdr:spPr bwMode="auto">
        <a:xfrm>
          <a:off x="1304925" y="6886575"/>
          <a:ext cx="0" cy="3143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161925</xdr:colOff>
      <xdr:row>34</xdr:row>
      <xdr:rowOff>114300</xdr:rowOff>
    </xdr:from>
    <xdr:to>
      <xdr:col>5</xdr:col>
      <xdr:colOff>161925</xdr:colOff>
      <xdr:row>36</xdr:row>
      <xdr:rowOff>38100</xdr:rowOff>
    </xdr:to>
    <xdr:sp macro="" textlink="">
      <xdr:nvSpPr>
        <xdr:cNvPr id="1034" name="AutoShape 10"/>
        <xdr:cNvSpPr>
          <a:spLocks noChangeShapeType="1"/>
        </xdr:cNvSpPr>
      </xdr:nvSpPr>
      <xdr:spPr bwMode="auto">
        <a:xfrm>
          <a:off x="3209925" y="6896100"/>
          <a:ext cx="0" cy="3143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36</xdr:row>
      <xdr:rowOff>47625</xdr:rowOff>
    </xdr:from>
    <xdr:to>
      <xdr:col>5</xdr:col>
      <xdr:colOff>161925</xdr:colOff>
      <xdr:row>36</xdr:row>
      <xdr:rowOff>47625</xdr:rowOff>
    </xdr:to>
    <xdr:sp macro="" textlink="">
      <xdr:nvSpPr>
        <xdr:cNvPr id="1032" name="AutoShape 8"/>
        <xdr:cNvSpPr>
          <a:spLocks noChangeShapeType="1"/>
        </xdr:cNvSpPr>
      </xdr:nvSpPr>
      <xdr:spPr bwMode="auto">
        <a:xfrm>
          <a:off x="1304925" y="7219950"/>
          <a:ext cx="19050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32</xdr:row>
      <xdr:rowOff>123825</xdr:rowOff>
    </xdr:from>
    <xdr:to>
      <xdr:col>5</xdr:col>
      <xdr:colOff>161925</xdr:colOff>
      <xdr:row>34</xdr:row>
      <xdr:rowOff>123825</xdr:rowOff>
    </xdr:to>
    <xdr:sp macro="" textlink="">
      <xdr:nvSpPr>
        <xdr:cNvPr id="1036" name="AutoShape 12"/>
        <xdr:cNvSpPr>
          <a:spLocks noChangeShapeType="1"/>
        </xdr:cNvSpPr>
      </xdr:nvSpPr>
      <xdr:spPr bwMode="auto">
        <a:xfrm>
          <a:off x="2514600" y="6505575"/>
          <a:ext cx="695325" cy="4000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295275</xdr:colOff>
      <xdr:row>24</xdr:row>
      <xdr:rowOff>95250</xdr:rowOff>
    </xdr:from>
    <xdr:to>
      <xdr:col>5</xdr:col>
      <xdr:colOff>723900</xdr:colOff>
      <xdr:row>24</xdr:row>
      <xdr:rowOff>95250</xdr:rowOff>
    </xdr:to>
    <xdr:sp macro="" textlink="">
      <xdr:nvSpPr>
        <xdr:cNvPr id="1046" name="AutoShape 22"/>
        <xdr:cNvSpPr>
          <a:spLocks noChangeShapeType="1"/>
        </xdr:cNvSpPr>
      </xdr:nvSpPr>
      <xdr:spPr bwMode="auto">
        <a:xfrm>
          <a:off x="2733675" y="4876800"/>
          <a:ext cx="10382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590550</xdr:colOff>
      <xdr:row>24</xdr:row>
      <xdr:rowOff>0</xdr:rowOff>
    </xdr:from>
    <xdr:to>
      <xdr:col>5</xdr:col>
      <xdr:colOff>590550</xdr:colOff>
      <xdr:row>36</xdr:row>
      <xdr:rowOff>104775</xdr:rowOff>
    </xdr:to>
    <xdr:sp macro="" textlink="">
      <xdr:nvSpPr>
        <xdr:cNvPr id="1045" name="AutoShape 21"/>
        <xdr:cNvSpPr>
          <a:spLocks noChangeShapeType="1"/>
        </xdr:cNvSpPr>
      </xdr:nvSpPr>
      <xdr:spPr bwMode="auto">
        <a:xfrm>
          <a:off x="3638550" y="4781550"/>
          <a:ext cx="0" cy="24955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25</xdr:row>
      <xdr:rowOff>142875</xdr:rowOff>
    </xdr:from>
    <xdr:to>
      <xdr:col>5</xdr:col>
      <xdr:colOff>704850</xdr:colOff>
      <xdr:row>25</xdr:row>
      <xdr:rowOff>142875</xdr:rowOff>
    </xdr:to>
    <xdr:sp macro="" textlink="">
      <xdr:nvSpPr>
        <xdr:cNvPr id="1041" name="AutoShape 17"/>
        <xdr:cNvSpPr>
          <a:spLocks noChangeShapeType="1"/>
        </xdr:cNvSpPr>
      </xdr:nvSpPr>
      <xdr:spPr bwMode="auto">
        <a:xfrm>
          <a:off x="3400425" y="5124450"/>
          <a:ext cx="3524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32</xdr:row>
      <xdr:rowOff>95250</xdr:rowOff>
    </xdr:from>
    <xdr:to>
      <xdr:col>5</xdr:col>
      <xdr:colOff>733425</xdr:colOff>
      <xdr:row>32</xdr:row>
      <xdr:rowOff>95250</xdr:rowOff>
    </xdr:to>
    <xdr:sp macro="" textlink="">
      <xdr:nvSpPr>
        <xdr:cNvPr id="1037" name="AutoShape 13"/>
        <xdr:cNvSpPr>
          <a:spLocks noChangeShapeType="1"/>
        </xdr:cNvSpPr>
      </xdr:nvSpPr>
      <xdr:spPr bwMode="auto">
        <a:xfrm>
          <a:off x="3305175" y="6477000"/>
          <a:ext cx="4762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400050</xdr:colOff>
      <xdr:row>34</xdr:row>
      <xdr:rowOff>133350</xdr:rowOff>
    </xdr:from>
    <xdr:to>
      <xdr:col>5</xdr:col>
      <xdr:colOff>685800</xdr:colOff>
      <xdr:row>34</xdr:row>
      <xdr:rowOff>133350</xdr:rowOff>
    </xdr:to>
    <xdr:sp macro="" textlink="">
      <xdr:nvSpPr>
        <xdr:cNvPr id="1035" name="AutoShape 11"/>
        <xdr:cNvSpPr>
          <a:spLocks noChangeShapeType="1"/>
        </xdr:cNvSpPr>
      </xdr:nvSpPr>
      <xdr:spPr bwMode="auto">
        <a:xfrm>
          <a:off x="3448050" y="6915150"/>
          <a:ext cx="2857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400050</xdr:colOff>
      <xdr:row>36</xdr:row>
      <xdr:rowOff>57150</xdr:rowOff>
    </xdr:from>
    <xdr:to>
      <xdr:col>5</xdr:col>
      <xdr:colOff>685800</xdr:colOff>
      <xdr:row>36</xdr:row>
      <xdr:rowOff>57150</xdr:rowOff>
    </xdr:to>
    <xdr:sp macro="" textlink="">
      <xdr:nvSpPr>
        <xdr:cNvPr id="1029" name="AutoShape 5"/>
        <xdr:cNvSpPr>
          <a:spLocks noChangeShapeType="1"/>
        </xdr:cNvSpPr>
      </xdr:nvSpPr>
      <xdr:spPr bwMode="auto">
        <a:xfrm>
          <a:off x="3448050" y="7229475"/>
          <a:ext cx="2857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466725</xdr:colOff>
      <xdr:row>42</xdr:row>
      <xdr:rowOff>9525</xdr:rowOff>
    </xdr:from>
    <xdr:to>
      <xdr:col>5</xdr:col>
      <xdr:colOff>400050</xdr:colOff>
      <xdr:row>42</xdr:row>
      <xdr:rowOff>9525</xdr:rowOff>
    </xdr:to>
    <xdr:sp macro="" textlink="">
      <xdr:nvSpPr>
        <xdr:cNvPr id="1025" name="AutoShape 1"/>
        <xdr:cNvSpPr>
          <a:spLocks noChangeShapeType="1"/>
        </xdr:cNvSpPr>
      </xdr:nvSpPr>
      <xdr:spPr bwMode="auto">
        <a:xfrm>
          <a:off x="1076325" y="8372475"/>
          <a:ext cx="23717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41</xdr:row>
      <xdr:rowOff>9525</xdr:rowOff>
    </xdr:from>
    <xdr:to>
      <xdr:col>2</xdr:col>
      <xdr:colOff>85725</xdr:colOff>
      <xdr:row>42</xdr:row>
      <xdr:rowOff>76200</xdr:rowOff>
    </xdr:to>
    <xdr:sp macro="" textlink="">
      <xdr:nvSpPr>
        <xdr:cNvPr id="1026" name="AutoShape 2"/>
        <xdr:cNvSpPr>
          <a:spLocks noChangeShapeType="1"/>
        </xdr:cNvSpPr>
      </xdr:nvSpPr>
      <xdr:spPr bwMode="auto">
        <a:xfrm>
          <a:off x="1304925" y="8172450"/>
          <a:ext cx="0" cy="2667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133350</xdr:colOff>
      <xdr:row>40</xdr:row>
      <xdr:rowOff>133350</xdr:rowOff>
    </xdr:from>
    <xdr:to>
      <xdr:col>3</xdr:col>
      <xdr:colOff>133350</xdr:colOff>
      <xdr:row>42</xdr:row>
      <xdr:rowOff>85725</xdr:rowOff>
    </xdr:to>
    <xdr:sp macro="" textlink="">
      <xdr:nvSpPr>
        <xdr:cNvPr id="1031" name="AutoShape 7"/>
        <xdr:cNvSpPr>
          <a:spLocks noChangeShapeType="1"/>
        </xdr:cNvSpPr>
      </xdr:nvSpPr>
      <xdr:spPr bwMode="auto">
        <a:xfrm>
          <a:off x="1962150" y="8677275"/>
          <a:ext cx="0" cy="3429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400050</xdr:colOff>
      <xdr:row>40</xdr:row>
      <xdr:rowOff>123825</xdr:rowOff>
    </xdr:from>
    <xdr:to>
      <xdr:col>3</xdr:col>
      <xdr:colOff>400050</xdr:colOff>
      <xdr:row>42</xdr:row>
      <xdr:rowOff>95250</xdr:rowOff>
    </xdr:to>
    <xdr:sp macro="" textlink="">
      <xdr:nvSpPr>
        <xdr:cNvPr id="1030" name="AutoShape 6"/>
        <xdr:cNvSpPr>
          <a:spLocks noChangeShapeType="1"/>
        </xdr:cNvSpPr>
      </xdr:nvSpPr>
      <xdr:spPr bwMode="auto">
        <a:xfrm>
          <a:off x="2228850" y="8667750"/>
          <a:ext cx="0" cy="3619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41</xdr:row>
      <xdr:rowOff>9525</xdr:rowOff>
    </xdr:from>
    <xdr:to>
      <xdr:col>4</xdr:col>
      <xdr:colOff>76200</xdr:colOff>
      <xdr:row>42</xdr:row>
      <xdr:rowOff>104775</xdr:rowOff>
    </xdr:to>
    <xdr:sp macro="" textlink="">
      <xdr:nvSpPr>
        <xdr:cNvPr id="1027" name="AutoShape 3"/>
        <xdr:cNvSpPr>
          <a:spLocks noChangeShapeType="1"/>
        </xdr:cNvSpPr>
      </xdr:nvSpPr>
      <xdr:spPr bwMode="auto">
        <a:xfrm>
          <a:off x="2514600" y="8172450"/>
          <a:ext cx="0" cy="2952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161925</xdr:colOff>
      <xdr:row>41</xdr:row>
      <xdr:rowOff>19050</xdr:rowOff>
    </xdr:from>
    <xdr:to>
      <xdr:col>5</xdr:col>
      <xdr:colOff>161925</xdr:colOff>
      <xdr:row>42</xdr:row>
      <xdr:rowOff>104775</xdr:rowOff>
    </xdr:to>
    <xdr:sp macro="" textlink="">
      <xdr:nvSpPr>
        <xdr:cNvPr id="1028" name="AutoShape 4"/>
        <xdr:cNvSpPr>
          <a:spLocks noChangeShapeType="1"/>
        </xdr:cNvSpPr>
      </xdr:nvSpPr>
      <xdr:spPr bwMode="auto">
        <a:xfrm>
          <a:off x="3209925" y="8181975"/>
          <a:ext cx="0" cy="2857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133350</xdr:colOff>
      <xdr:row>25</xdr:row>
      <xdr:rowOff>142875</xdr:rowOff>
    </xdr:from>
    <xdr:to>
      <xdr:col>3</xdr:col>
      <xdr:colOff>390525</xdr:colOff>
      <xdr:row>25</xdr:row>
      <xdr:rowOff>144463</xdr:rowOff>
    </xdr:to>
    <xdr:cxnSp macro="">
      <xdr:nvCxnSpPr>
        <xdr:cNvPr id="25" name="Straight Connector 24"/>
        <xdr:cNvCxnSpPr/>
      </xdr:nvCxnSpPr>
      <xdr:spPr>
        <a:xfrm>
          <a:off x="1962150" y="5124450"/>
          <a:ext cx="2571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34</xdr:row>
      <xdr:rowOff>123825</xdr:rowOff>
    </xdr:from>
    <xdr:to>
      <xdr:col>5</xdr:col>
      <xdr:colOff>161925</xdr:colOff>
      <xdr:row>34</xdr:row>
      <xdr:rowOff>142875</xdr:rowOff>
    </xdr:to>
    <xdr:cxnSp macro="">
      <xdr:nvCxnSpPr>
        <xdr:cNvPr id="27" name="Straight Connector 26"/>
        <xdr:cNvCxnSpPr/>
      </xdr:nvCxnSpPr>
      <xdr:spPr>
        <a:xfrm>
          <a:off x="1304925" y="6905625"/>
          <a:ext cx="190500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32</xdr:row>
      <xdr:rowOff>85724</xdr:rowOff>
    </xdr:from>
    <xdr:to>
      <xdr:col>3</xdr:col>
      <xdr:colOff>133350</xdr:colOff>
      <xdr:row>34</xdr:row>
      <xdr:rowOff>133349</xdr:rowOff>
    </xdr:to>
    <xdr:cxnSp macro="">
      <xdr:nvCxnSpPr>
        <xdr:cNvPr id="29" name="Straight Connector 28"/>
        <xdr:cNvCxnSpPr/>
      </xdr:nvCxnSpPr>
      <xdr:spPr>
        <a:xfrm rot="16200000" flipH="1">
          <a:off x="1733550" y="6686549"/>
          <a:ext cx="4476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</xdr:colOff>
      <xdr:row>32</xdr:row>
      <xdr:rowOff>114299</xdr:rowOff>
    </xdr:from>
    <xdr:to>
      <xdr:col>4</xdr:col>
      <xdr:colOff>85725</xdr:colOff>
      <xdr:row>34</xdr:row>
      <xdr:rowOff>161924</xdr:rowOff>
    </xdr:to>
    <xdr:cxnSp macro="">
      <xdr:nvCxnSpPr>
        <xdr:cNvPr id="30" name="Straight Connector 29"/>
        <xdr:cNvCxnSpPr/>
      </xdr:nvCxnSpPr>
      <xdr:spPr>
        <a:xfrm rot="16200000" flipH="1">
          <a:off x="2295525" y="6715124"/>
          <a:ext cx="4476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38</xdr:row>
      <xdr:rowOff>180975</xdr:rowOff>
    </xdr:from>
    <xdr:to>
      <xdr:col>2</xdr:col>
      <xdr:colOff>95250</xdr:colOff>
      <xdr:row>40</xdr:row>
      <xdr:rowOff>47625</xdr:rowOff>
    </xdr:to>
    <xdr:sp macro="" textlink="">
      <xdr:nvSpPr>
        <xdr:cNvPr id="31" name="AutoShape 2"/>
        <xdr:cNvSpPr>
          <a:spLocks noChangeShapeType="1"/>
        </xdr:cNvSpPr>
      </xdr:nvSpPr>
      <xdr:spPr bwMode="auto">
        <a:xfrm>
          <a:off x="1314450" y="8324850"/>
          <a:ext cx="0" cy="2667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342900</xdr:colOff>
      <xdr:row>38</xdr:row>
      <xdr:rowOff>152400</xdr:rowOff>
    </xdr:from>
    <xdr:to>
      <xdr:col>3</xdr:col>
      <xdr:colOff>342900</xdr:colOff>
      <xdr:row>40</xdr:row>
      <xdr:rowOff>19050</xdr:rowOff>
    </xdr:to>
    <xdr:sp macro="" textlink="">
      <xdr:nvSpPr>
        <xdr:cNvPr id="32" name="AutoShape 2"/>
        <xdr:cNvSpPr>
          <a:spLocks noChangeShapeType="1"/>
        </xdr:cNvSpPr>
      </xdr:nvSpPr>
      <xdr:spPr bwMode="auto">
        <a:xfrm>
          <a:off x="2171700" y="8296275"/>
          <a:ext cx="0" cy="2667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590550</xdr:colOff>
      <xdr:row>39</xdr:row>
      <xdr:rowOff>123825</xdr:rowOff>
    </xdr:from>
    <xdr:to>
      <xdr:col>3</xdr:col>
      <xdr:colOff>466725</xdr:colOff>
      <xdr:row>39</xdr:row>
      <xdr:rowOff>133350</xdr:rowOff>
    </xdr:to>
    <xdr:cxnSp macro="">
      <xdr:nvCxnSpPr>
        <xdr:cNvPr id="34" name="Straight Connector 33"/>
        <xdr:cNvCxnSpPr/>
      </xdr:nvCxnSpPr>
      <xdr:spPr>
        <a:xfrm>
          <a:off x="1200150" y="8467725"/>
          <a:ext cx="10953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333376</xdr:colOff>
      <xdr:row>21</xdr:row>
      <xdr:rowOff>133350</xdr:rowOff>
    </xdr:from>
    <xdr:to>
      <xdr:col>3</xdr:col>
      <xdr:colOff>342901</xdr:colOff>
      <xdr:row>38</xdr:row>
      <xdr:rowOff>76200</xdr:rowOff>
    </xdr:to>
    <xdr:cxnSp macro="">
      <xdr:nvCxnSpPr>
        <xdr:cNvPr id="36" name="Straight Connector 35"/>
        <xdr:cNvCxnSpPr/>
      </xdr:nvCxnSpPr>
      <xdr:spPr>
        <a:xfrm rot="16200000" flipV="1">
          <a:off x="504826" y="6553200"/>
          <a:ext cx="33242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600076</xdr:colOff>
      <xdr:row>31</xdr:row>
      <xdr:rowOff>161925</xdr:rowOff>
    </xdr:from>
    <xdr:to>
      <xdr:col>5</xdr:col>
      <xdr:colOff>447676</xdr:colOff>
      <xdr:row>31</xdr:row>
      <xdr:rowOff>163513</xdr:rowOff>
    </xdr:to>
    <xdr:cxnSp macro="">
      <xdr:nvCxnSpPr>
        <xdr:cNvPr id="38" name="Straight Connector 37"/>
        <xdr:cNvCxnSpPr/>
      </xdr:nvCxnSpPr>
      <xdr:spPr>
        <a:xfrm rot="10800000">
          <a:off x="600076" y="6915150"/>
          <a:ext cx="29813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31</xdr:row>
      <xdr:rowOff>95249</xdr:rowOff>
    </xdr:from>
    <xdr:to>
      <xdr:col>1</xdr:col>
      <xdr:colOff>200025</xdr:colOff>
      <xdr:row>36</xdr:row>
      <xdr:rowOff>104774</xdr:rowOff>
    </xdr:to>
    <xdr:cxnSp macro="">
      <xdr:nvCxnSpPr>
        <xdr:cNvPr id="40" name="Straight Connector 39"/>
        <xdr:cNvCxnSpPr/>
      </xdr:nvCxnSpPr>
      <xdr:spPr>
        <a:xfrm rot="16200000" flipH="1">
          <a:off x="304800" y="7343774"/>
          <a:ext cx="10001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28576</xdr:colOff>
      <xdr:row>36</xdr:row>
      <xdr:rowOff>47625</xdr:rowOff>
    </xdr:from>
    <xdr:to>
      <xdr:col>1</xdr:col>
      <xdr:colOff>381001</xdr:colOff>
      <xdr:row>36</xdr:row>
      <xdr:rowOff>49213</xdr:rowOff>
    </xdr:to>
    <xdr:cxnSp macro="">
      <xdr:nvCxnSpPr>
        <xdr:cNvPr id="42" name="Straight Connector 41"/>
        <xdr:cNvCxnSpPr/>
      </xdr:nvCxnSpPr>
      <xdr:spPr>
        <a:xfrm rot="10800000">
          <a:off x="638176" y="7791450"/>
          <a:ext cx="3524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495299</xdr:colOff>
      <xdr:row>24</xdr:row>
      <xdr:rowOff>19050</xdr:rowOff>
    </xdr:from>
    <xdr:to>
      <xdr:col>6</xdr:col>
      <xdr:colOff>504824</xdr:colOff>
      <xdr:row>36</xdr:row>
      <xdr:rowOff>161925</xdr:rowOff>
    </xdr:to>
    <xdr:cxnSp macro="">
      <xdr:nvCxnSpPr>
        <xdr:cNvPr id="44" name="Straight Connector 43"/>
        <xdr:cNvCxnSpPr/>
      </xdr:nvCxnSpPr>
      <xdr:spPr>
        <a:xfrm rot="16200000" flipH="1">
          <a:off x="3605212" y="6634162"/>
          <a:ext cx="25336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24</xdr:row>
      <xdr:rowOff>95250</xdr:rowOff>
    </xdr:from>
    <xdr:to>
      <xdr:col>6</xdr:col>
      <xdr:colOff>619125</xdr:colOff>
      <xdr:row>24</xdr:row>
      <xdr:rowOff>96838</xdr:rowOff>
    </xdr:to>
    <xdr:cxnSp macro="">
      <xdr:nvCxnSpPr>
        <xdr:cNvPr id="46" name="Straight Connector 45"/>
        <xdr:cNvCxnSpPr/>
      </xdr:nvCxnSpPr>
      <xdr:spPr>
        <a:xfrm>
          <a:off x="4676775" y="5448300"/>
          <a:ext cx="3143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36</xdr:row>
      <xdr:rowOff>66675</xdr:rowOff>
    </xdr:from>
    <xdr:to>
      <xdr:col>6</xdr:col>
      <xdr:colOff>619125</xdr:colOff>
      <xdr:row>36</xdr:row>
      <xdr:rowOff>68263</xdr:rowOff>
    </xdr:to>
    <xdr:cxnSp macro="">
      <xdr:nvCxnSpPr>
        <xdr:cNvPr id="47" name="Straight Connector 46"/>
        <xdr:cNvCxnSpPr/>
      </xdr:nvCxnSpPr>
      <xdr:spPr>
        <a:xfrm>
          <a:off x="4676775" y="7810500"/>
          <a:ext cx="3143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43"/>
  <sheetViews>
    <sheetView tabSelected="1" topLeftCell="J5" workbookViewId="0">
      <selection activeCell="R8" sqref="R8"/>
    </sheetView>
  </sheetViews>
  <sheetFormatPr defaultRowHeight="15"/>
  <cols>
    <col min="2" max="2" width="11" customWidth="1"/>
    <col min="5" max="5" width="10.42578125" customWidth="1"/>
    <col min="6" max="6" width="16.7109375" customWidth="1"/>
    <col min="7" max="7" width="11.85546875" customWidth="1"/>
    <col min="8" max="8" width="18.28515625" customWidth="1"/>
    <col min="9" max="9" width="14.7109375" customWidth="1"/>
    <col min="10" max="10" width="13.42578125" customWidth="1"/>
    <col min="11" max="11" width="13.85546875" customWidth="1"/>
    <col min="12" max="12" width="10.140625" customWidth="1"/>
    <col min="13" max="13" width="12.28515625" customWidth="1"/>
    <col min="14" max="14" width="17.5703125" customWidth="1"/>
    <col min="15" max="15" width="13.42578125" customWidth="1"/>
    <col min="16" max="17" width="13.85546875" customWidth="1"/>
    <col min="18" max="18" width="19" customWidth="1"/>
  </cols>
  <sheetData>
    <row r="2" spans="2:18">
      <c r="B2" t="s">
        <v>57</v>
      </c>
    </row>
    <row r="3" spans="2:18" ht="15.75" thickBot="1"/>
    <row r="4" spans="2:18">
      <c r="B4" s="61" t="s">
        <v>31</v>
      </c>
      <c r="C4" s="62"/>
      <c r="D4" s="62"/>
      <c r="E4" s="62"/>
      <c r="F4" s="62"/>
      <c r="G4" s="62"/>
      <c r="H4" s="62"/>
      <c r="I4" s="62"/>
      <c r="J4" s="63" t="s">
        <v>34</v>
      </c>
      <c r="K4" s="64"/>
      <c r="L4" s="64"/>
      <c r="M4" s="64"/>
      <c r="N4" s="64"/>
      <c r="O4" s="65"/>
      <c r="P4" s="44"/>
      <c r="Q4" s="42"/>
      <c r="R4" s="42"/>
    </row>
    <row r="5" spans="2:18">
      <c r="B5" s="10" t="s">
        <v>0</v>
      </c>
      <c r="C5" s="11" t="s">
        <v>1</v>
      </c>
      <c r="D5" s="11" t="s">
        <v>2</v>
      </c>
      <c r="E5" s="11" t="s">
        <v>3</v>
      </c>
      <c r="F5" s="11" t="s">
        <v>5</v>
      </c>
      <c r="G5" s="11" t="s">
        <v>5</v>
      </c>
      <c r="H5" s="60" t="s">
        <v>4</v>
      </c>
      <c r="I5" s="60"/>
      <c r="J5" s="22" t="s">
        <v>14</v>
      </c>
      <c r="K5" s="5" t="s">
        <v>16</v>
      </c>
      <c r="L5" s="5" t="s">
        <v>11</v>
      </c>
      <c r="M5" s="5" t="s">
        <v>11</v>
      </c>
      <c r="N5" s="5" t="s">
        <v>10</v>
      </c>
      <c r="O5" s="23" t="s">
        <v>15</v>
      </c>
      <c r="P5" s="45" t="s">
        <v>54</v>
      </c>
      <c r="Q5" s="23" t="s">
        <v>59</v>
      </c>
      <c r="R5" s="23" t="s">
        <v>58</v>
      </c>
    </row>
    <row r="6" spans="2:18">
      <c r="B6" s="13"/>
      <c r="C6" s="14"/>
      <c r="D6" s="14"/>
      <c r="E6" s="14"/>
      <c r="F6" s="11" t="s">
        <v>8</v>
      </c>
      <c r="G6" s="11" t="s">
        <v>9</v>
      </c>
      <c r="H6" s="12" t="s">
        <v>45</v>
      </c>
      <c r="I6" s="12" t="s">
        <v>46</v>
      </c>
      <c r="J6" s="24"/>
      <c r="K6" s="14"/>
      <c r="L6" s="11" t="s">
        <v>12</v>
      </c>
      <c r="M6" s="11" t="s">
        <v>13</v>
      </c>
      <c r="N6" s="25" t="s">
        <v>29</v>
      </c>
      <c r="O6" s="26" t="s">
        <v>30</v>
      </c>
      <c r="P6" s="46"/>
      <c r="Q6" s="51"/>
      <c r="R6" s="43"/>
    </row>
    <row r="7" spans="2:18" ht="15.75" thickBot="1">
      <c r="B7" s="18"/>
      <c r="C7" s="20" t="s">
        <v>41</v>
      </c>
      <c r="D7" s="20" t="s">
        <v>41</v>
      </c>
      <c r="E7" s="20" t="s">
        <v>42</v>
      </c>
      <c r="F7" s="20" t="s">
        <v>43</v>
      </c>
      <c r="G7" s="20" t="s">
        <v>44</v>
      </c>
      <c r="H7" s="20" t="s">
        <v>47</v>
      </c>
      <c r="I7" s="20" t="s">
        <v>47</v>
      </c>
      <c r="J7" s="27"/>
      <c r="K7" s="19"/>
      <c r="L7" s="20" t="s">
        <v>32</v>
      </c>
      <c r="M7" s="20" t="s">
        <v>33</v>
      </c>
      <c r="N7" s="20" t="s">
        <v>53</v>
      </c>
      <c r="O7" s="49" t="s">
        <v>53</v>
      </c>
      <c r="P7" s="50" t="s">
        <v>53</v>
      </c>
      <c r="Q7" s="50" t="s">
        <v>53</v>
      </c>
      <c r="R7" s="50" t="s">
        <v>53</v>
      </c>
    </row>
    <row r="8" spans="2:18" ht="15.75" thickTop="1">
      <c r="B8" s="10">
        <v>1</v>
      </c>
      <c r="C8" s="11">
        <v>0.4</v>
      </c>
      <c r="D8" s="11">
        <v>0.4</v>
      </c>
      <c r="E8" s="11">
        <f>D8*C8</f>
        <v>0.16000000000000003</v>
      </c>
      <c r="F8" s="11">
        <f>3.5-0.5*D8</f>
        <v>3.3</v>
      </c>
      <c r="G8" s="15">
        <f>1+0.5*C8</f>
        <v>1.2</v>
      </c>
      <c r="H8" s="29">
        <f>E8*F8</f>
        <v>0.52800000000000002</v>
      </c>
      <c r="I8" s="29">
        <f>E8*G8</f>
        <v>0.19200000000000003</v>
      </c>
      <c r="J8" s="28">
        <f>1/12*C8*D8^3</f>
        <v>2.1333333333333339E-3</v>
      </c>
      <c r="K8" s="30">
        <f>1/12*C8^3*D8</f>
        <v>2.1333333333333339E-3</v>
      </c>
      <c r="L8" s="31">
        <f>3.5-G17-0.5*D8</f>
        <v>2.1108490566037732</v>
      </c>
      <c r="M8" s="31">
        <f>-(G19-C10-0.5*C8)</f>
        <v>-0.19245283018867915</v>
      </c>
      <c r="N8" s="31">
        <f>J8+E8*L8^2</f>
        <v>0.71504273169573973</v>
      </c>
      <c r="O8" s="32">
        <f>K8+E8*M8^2</f>
        <v>8.0594280289545458E-3</v>
      </c>
      <c r="P8" s="47">
        <f>N8+O8</f>
        <v>0.72310215972469427</v>
      </c>
      <c r="Q8" s="52">
        <v>0</v>
      </c>
      <c r="R8" s="51">
        <f>Q8+E8*M8*L8</f>
        <v>-6.4998220007119939E-2</v>
      </c>
    </row>
    <row r="9" spans="2:18">
      <c r="B9" s="10">
        <v>2</v>
      </c>
      <c r="C9" s="11">
        <v>0.8</v>
      </c>
      <c r="D9" s="11">
        <v>2.6</v>
      </c>
      <c r="E9" s="11">
        <f>D9*C9</f>
        <v>2.08</v>
      </c>
      <c r="F9" s="11">
        <f>3.1-0.5*D9</f>
        <v>1.8</v>
      </c>
      <c r="G9" s="15">
        <f>1+0.5*C9</f>
        <v>1.4</v>
      </c>
      <c r="H9" s="29">
        <f>E9*F9</f>
        <v>3.7440000000000002</v>
      </c>
      <c r="I9" s="29">
        <f t="shared" ref="I9:I12" si="0">E9*G9</f>
        <v>2.9119999999999999</v>
      </c>
      <c r="J9" s="28">
        <f>1/12*C9*D9^3</f>
        <v>1.1717333333333335</v>
      </c>
      <c r="K9" s="30">
        <f>1/12*C9^3*D9</f>
        <v>0.11093333333333336</v>
      </c>
      <c r="L9" s="31">
        <f>3.5-G17-D8-0.5*D9</f>
        <v>0.61084905660377342</v>
      </c>
      <c r="M9" s="31">
        <f>C10+0.5*C9-G19</f>
        <v>7.547169811320753E-3</v>
      </c>
      <c r="N9" s="31">
        <f t="shared" ref="N9:N12" si="1">J9+E9*L9^2</f>
        <v>1.9478573988370711</v>
      </c>
      <c r="O9" s="32">
        <f t="shared" ref="O9:O12" si="2">K9+E9*M9^2</f>
        <v>0.11105180965942806</v>
      </c>
      <c r="P9" s="47">
        <f t="shared" ref="P9:P12" si="3">N9+O9</f>
        <v>2.0589092084964991</v>
      </c>
      <c r="Q9" s="52">
        <v>0</v>
      </c>
      <c r="R9" s="51">
        <f t="shared" ref="R9:R12" si="4">Q9+E9*M9*L9</f>
        <v>9.5891776432894225E-3</v>
      </c>
    </row>
    <row r="10" spans="2:18">
      <c r="B10" s="10">
        <v>3</v>
      </c>
      <c r="C10" s="11">
        <v>1</v>
      </c>
      <c r="D10" s="11">
        <v>0.6</v>
      </c>
      <c r="E10" s="11">
        <f>0.5*C10*D10</f>
        <v>0.3</v>
      </c>
      <c r="F10" s="11">
        <f>1.1-2/3*D10</f>
        <v>0.70000000000000018</v>
      </c>
      <c r="G10" s="15">
        <f>2/3*C10</f>
        <v>0.66666666666666663</v>
      </c>
      <c r="H10" s="29">
        <f t="shared" ref="H10:H12" si="5">E10*F10</f>
        <v>0.21000000000000005</v>
      </c>
      <c r="I10" s="29">
        <f t="shared" si="0"/>
        <v>0.19999999999999998</v>
      </c>
      <c r="J10" s="28">
        <f>1/36*C10*D10^3</f>
        <v>5.9999999999999993E-3</v>
      </c>
      <c r="K10" s="30">
        <f>1/36*C10^3*D10</f>
        <v>1.6666666666666666E-2</v>
      </c>
      <c r="L10" s="31">
        <f>-(G17-D12-1/3*D10)</f>
        <v>-0.48915094339622645</v>
      </c>
      <c r="M10" s="31">
        <f>-(G19-2/3*C10)</f>
        <v>-0.72578616352201253</v>
      </c>
      <c r="N10" s="31">
        <f t="shared" si="1"/>
        <v>7.7780593627625502E-2</v>
      </c>
      <c r="O10" s="32">
        <f t="shared" si="2"/>
        <v>0.17469633321466713</v>
      </c>
      <c r="P10" s="47">
        <f t="shared" si="3"/>
        <v>0.25247692684229261</v>
      </c>
      <c r="Q10" s="52">
        <f>-1/72*C10^2*D10^2</f>
        <v>-4.9999999999999992E-3</v>
      </c>
      <c r="R10" s="51">
        <f t="shared" si="4"/>
        <v>0.10150569597721609</v>
      </c>
    </row>
    <row r="11" spans="2:18">
      <c r="B11" s="10">
        <v>4</v>
      </c>
      <c r="C11" s="11">
        <v>1</v>
      </c>
      <c r="D11" s="11">
        <v>0.6</v>
      </c>
      <c r="E11" s="11">
        <f>0.5*C11*D11</f>
        <v>0.3</v>
      </c>
      <c r="F11" s="11">
        <f>1.1-2/3*D11</f>
        <v>0.70000000000000018</v>
      </c>
      <c r="G11" s="15">
        <f>1.8+1/3*C11</f>
        <v>2.1333333333333333</v>
      </c>
      <c r="H11" s="29">
        <f t="shared" si="5"/>
        <v>0.21000000000000005</v>
      </c>
      <c r="I11" s="29">
        <f t="shared" si="0"/>
        <v>0.64</v>
      </c>
      <c r="J11" s="28">
        <f>1/36*C11*D11^3</f>
        <v>5.9999999999999993E-3</v>
      </c>
      <c r="K11" s="30">
        <f>1/36*C11^3*D11</f>
        <v>1.6666666666666666E-2</v>
      </c>
      <c r="L11" s="31">
        <f>-(G17-D12-1/3*D11)</f>
        <v>-0.48915094339622645</v>
      </c>
      <c r="M11" s="31">
        <f>2.8-G19-2/3*C11</f>
        <v>0.74088050314465403</v>
      </c>
      <c r="N11" s="31">
        <f t="shared" si="1"/>
        <v>7.7780593627625502E-2</v>
      </c>
      <c r="O11" s="32">
        <f t="shared" si="2"/>
        <v>0.18133784264862937</v>
      </c>
      <c r="P11" s="47">
        <f t="shared" si="3"/>
        <v>0.25911843627625486</v>
      </c>
      <c r="Q11" s="52">
        <f>-1/72*C11^2*D11^2</f>
        <v>-4.9999999999999992E-3</v>
      </c>
      <c r="R11" s="51">
        <f t="shared" si="4"/>
        <v>-0.11372071911712353</v>
      </c>
    </row>
    <row r="12" spans="2:18">
      <c r="B12" s="10">
        <v>5</v>
      </c>
      <c r="C12" s="11">
        <v>2.8</v>
      </c>
      <c r="D12" s="11">
        <v>0.5</v>
      </c>
      <c r="E12" s="11">
        <f>C12*D12</f>
        <v>1.4</v>
      </c>
      <c r="F12" s="11">
        <f>0.5*D12</f>
        <v>0.25</v>
      </c>
      <c r="G12" s="15">
        <f>0.5*C12</f>
        <v>1.4</v>
      </c>
      <c r="H12" s="29">
        <f t="shared" si="5"/>
        <v>0.35</v>
      </c>
      <c r="I12" s="29">
        <f t="shared" si="0"/>
        <v>1.9599999999999997</v>
      </c>
      <c r="J12" s="28">
        <f>1/12*C12*D12^3</f>
        <v>2.9166666666666664E-2</v>
      </c>
      <c r="K12" s="30">
        <f>1/12*C12^3*D12</f>
        <v>0.91466666666666641</v>
      </c>
      <c r="L12" s="31">
        <f>-(G17-0.5*D12)</f>
        <v>-0.9391509433962264</v>
      </c>
      <c r="M12" s="31">
        <f>2.8-G19-0.5*C12</f>
        <v>7.547169811320753E-3</v>
      </c>
      <c r="N12" s="31">
        <f t="shared" si="1"/>
        <v>1.2639729589414972</v>
      </c>
      <c r="O12" s="32">
        <f t="shared" si="2"/>
        <v>0.91474641034769166</v>
      </c>
      <c r="P12" s="47">
        <f t="shared" si="3"/>
        <v>2.1787193692891886</v>
      </c>
      <c r="Q12" s="52">
        <v>0</v>
      </c>
      <c r="R12" s="51">
        <f t="shared" si="4"/>
        <v>-9.9231043075827668E-3</v>
      </c>
    </row>
    <row r="13" spans="2:18" ht="15.75" thickBot="1">
      <c r="B13" s="16"/>
      <c r="C13" s="17"/>
      <c r="D13" s="17"/>
      <c r="E13" s="17"/>
      <c r="F13" s="17"/>
      <c r="G13" s="17"/>
      <c r="H13" s="33"/>
      <c r="I13" s="33"/>
      <c r="J13" s="34"/>
      <c r="K13" s="35"/>
      <c r="L13" s="36"/>
      <c r="M13" s="36"/>
      <c r="N13" s="36"/>
      <c r="O13" s="37"/>
      <c r="P13" s="48"/>
      <c r="Q13" s="53"/>
      <c r="R13" s="53"/>
    </row>
    <row r="14" spans="2:18">
      <c r="B14" s="1"/>
      <c r="C14" s="1" t="s">
        <v>6</v>
      </c>
      <c r="D14" s="4" t="s">
        <v>25</v>
      </c>
      <c r="E14" s="1">
        <f>SUM(E8:E12)</f>
        <v>4.24</v>
      </c>
      <c r="F14" s="1"/>
      <c r="G14" s="4" t="s">
        <v>6</v>
      </c>
      <c r="H14" s="38">
        <f>SUM(H8:H12)</f>
        <v>5.0419999999999998</v>
      </c>
      <c r="I14" s="38">
        <f>SUM(I8:I12)</f>
        <v>5.9039999999999999</v>
      </c>
      <c r="J14" s="21"/>
      <c r="K14" s="21"/>
      <c r="L14" s="39"/>
      <c r="M14" s="39"/>
      <c r="N14" s="39">
        <f>SUM(N8:N12)</f>
        <v>4.0824342767295594</v>
      </c>
      <c r="O14" s="39">
        <f>SUM(O8:O12)</f>
        <v>1.3898918238993707</v>
      </c>
      <c r="P14" s="39">
        <f>SUM(P8:P12)</f>
        <v>5.4723261006289299</v>
      </c>
      <c r="Q14" s="21"/>
      <c r="R14" s="4">
        <f>SUM(R8:R12)</f>
        <v>-7.7547169811320718E-2</v>
      </c>
    </row>
    <row r="15" spans="2:18">
      <c r="B15" s="1"/>
      <c r="C15" s="1"/>
      <c r="D15" s="1"/>
      <c r="E15" s="1"/>
      <c r="F15" s="1"/>
      <c r="G15" s="1"/>
      <c r="H15" s="2" t="s">
        <v>48</v>
      </c>
      <c r="I15" s="2" t="s">
        <v>49</v>
      </c>
      <c r="J15" s="1"/>
      <c r="K15" s="3"/>
      <c r="N15" s="54" t="s">
        <v>35</v>
      </c>
      <c r="O15" s="54" t="s">
        <v>36</v>
      </c>
      <c r="P15" s="54" t="s">
        <v>39</v>
      </c>
      <c r="Q15" s="4"/>
      <c r="R15" s="54" t="s">
        <v>40</v>
      </c>
    </row>
    <row r="16" spans="2:18">
      <c r="B16" s="1"/>
      <c r="C16" s="1"/>
      <c r="D16" s="1"/>
      <c r="E16" s="1"/>
      <c r="F16" s="1"/>
      <c r="G16" s="1"/>
      <c r="H16" s="1"/>
      <c r="I16" s="1"/>
      <c r="J16" s="1"/>
      <c r="K16" s="3"/>
    </row>
    <row r="17" spans="2:17">
      <c r="B17" s="1"/>
      <c r="C17" s="1"/>
      <c r="D17" s="1"/>
      <c r="E17" s="55" t="s">
        <v>60</v>
      </c>
      <c r="F17" s="40" t="s">
        <v>50</v>
      </c>
      <c r="G17" s="56">
        <f>H14/E14</f>
        <v>1.1891509433962264</v>
      </c>
      <c r="H17" s="41" t="s">
        <v>52</v>
      </c>
      <c r="I17" s="3"/>
      <c r="J17" s="1"/>
      <c r="K17" s="3"/>
    </row>
    <row r="18" spans="2:17">
      <c r="B18" s="1"/>
      <c r="C18" s="1"/>
      <c r="D18" s="1"/>
      <c r="E18" s="54"/>
      <c r="F18" s="1"/>
      <c r="G18" s="56"/>
      <c r="H18" s="41"/>
      <c r="I18" s="1"/>
      <c r="J18" s="1"/>
      <c r="K18" s="3"/>
    </row>
    <row r="19" spans="2:17">
      <c r="B19" s="1"/>
      <c r="C19" s="1"/>
      <c r="D19" s="1"/>
      <c r="E19" s="54" t="s">
        <v>7</v>
      </c>
      <c r="F19" s="40" t="s">
        <v>51</v>
      </c>
      <c r="G19" s="56">
        <f>I14/E14</f>
        <v>1.3924528301886792</v>
      </c>
      <c r="H19" s="41" t="s">
        <v>52</v>
      </c>
      <c r="I19" s="1"/>
      <c r="J19" s="1"/>
      <c r="K19" s="3"/>
    </row>
    <row r="20" spans="2:17">
      <c r="B20" s="1"/>
      <c r="C20" s="1"/>
      <c r="D20" s="1"/>
      <c r="E20" s="1"/>
      <c r="F20" s="1"/>
      <c r="G20" s="1"/>
      <c r="H20" s="1"/>
      <c r="I20" s="1"/>
      <c r="J20" s="1"/>
      <c r="K20" s="3"/>
    </row>
    <row r="21" spans="2:17">
      <c r="B21" t="s">
        <v>55</v>
      </c>
    </row>
    <row r="22" spans="2:17" ht="15.75">
      <c r="B22" s="6" t="s">
        <v>17</v>
      </c>
    </row>
    <row r="23" spans="2:17" ht="15.75">
      <c r="B23" s="6" t="s">
        <v>18</v>
      </c>
      <c r="K23" t="s">
        <v>61</v>
      </c>
    </row>
    <row r="24" spans="2:17">
      <c r="K24" s="57" t="s">
        <v>62</v>
      </c>
      <c r="O24" s="55" t="s">
        <v>60</v>
      </c>
      <c r="P24" s="58">
        <f>G17</f>
        <v>1.1891509433962264</v>
      </c>
      <c r="Q24" t="s">
        <v>52</v>
      </c>
    </row>
    <row r="25" spans="2:17" ht="15.75">
      <c r="B25" s="6" t="s">
        <v>19</v>
      </c>
      <c r="D25">
        <v>1</v>
      </c>
      <c r="O25" s="54" t="s">
        <v>7</v>
      </c>
      <c r="P25" s="58">
        <f>G19</f>
        <v>1.3924528301886792</v>
      </c>
      <c r="Q25" t="s">
        <v>52</v>
      </c>
    </row>
    <row r="26" spans="2:17" ht="15.75">
      <c r="B26" s="6" t="s">
        <v>20</v>
      </c>
      <c r="K26" s="57" t="s">
        <v>63</v>
      </c>
      <c r="O26" s="59">
        <f>N14</f>
        <v>4.0824342767295594</v>
      </c>
      <c r="P26" t="s">
        <v>64</v>
      </c>
    </row>
    <row r="27" spans="2:17" ht="15.75">
      <c r="B27" s="6"/>
      <c r="K27" s="57" t="s">
        <v>65</v>
      </c>
      <c r="O27" s="59">
        <f>O14</f>
        <v>1.3898918238993707</v>
      </c>
      <c r="P27" t="s">
        <v>64</v>
      </c>
    </row>
    <row r="28" spans="2:17" ht="15.75">
      <c r="B28" s="6"/>
      <c r="K28" s="57" t="s">
        <v>66</v>
      </c>
      <c r="O28" s="59">
        <f>P14</f>
        <v>5.4723261006289299</v>
      </c>
      <c r="P28" t="s">
        <v>64</v>
      </c>
    </row>
    <row r="29" spans="2:17" ht="15.75">
      <c r="B29" s="6"/>
      <c r="D29">
        <v>2</v>
      </c>
      <c r="K29" s="57" t="s">
        <v>67</v>
      </c>
      <c r="O29" s="59">
        <f>R14</f>
        <v>-7.7547169811320718E-2</v>
      </c>
      <c r="P29" t="s">
        <v>64</v>
      </c>
    </row>
    <row r="30" spans="2:17" ht="15.75">
      <c r="B30" s="6" t="s">
        <v>21</v>
      </c>
      <c r="G30" s="8" t="s">
        <v>28</v>
      </c>
    </row>
    <row r="31" spans="2:17" ht="15.75">
      <c r="B31" s="6"/>
    </row>
    <row r="32" spans="2:17" ht="15.75">
      <c r="B32" s="6"/>
    </row>
    <row r="33" spans="2:6" ht="15.75">
      <c r="B33" s="6"/>
    </row>
    <row r="34" spans="2:6" ht="15.75">
      <c r="B34" s="6" t="s">
        <v>37</v>
      </c>
      <c r="C34">
        <v>3</v>
      </c>
      <c r="E34" s="4">
        <v>4</v>
      </c>
      <c r="F34" s="8" t="s">
        <v>26</v>
      </c>
    </row>
    <row r="36" spans="2:6" ht="15.75">
      <c r="B36" s="6" t="s">
        <v>22</v>
      </c>
      <c r="C36">
        <v>5</v>
      </c>
      <c r="F36" s="8" t="s">
        <v>27</v>
      </c>
    </row>
    <row r="37" spans="2:6" ht="15.75">
      <c r="B37" s="6" t="s">
        <v>23</v>
      </c>
    </row>
    <row r="38" spans="2:6" ht="15.75">
      <c r="B38" s="6"/>
    </row>
    <row r="39" spans="2:6" ht="15.75">
      <c r="B39" s="6"/>
    </row>
    <row r="40" spans="2:6" ht="15.75">
      <c r="B40" s="6"/>
      <c r="C40" s="9" t="s">
        <v>38</v>
      </c>
    </row>
    <row r="41" spans="2:6">
      <c r="B41" s="7"/>
    </row>
    <row r="42" spans="2:6" ht="15.75">
      <c r="B42" s="6" t="s">
        <v>56</v>
      </c>
    </row>
    <row r="43" spans="2:6" ht="15.75">
      <c r="B43" s="6" t="s">
        <v>24</v>
      </c>
    </row>
  </sheetData>
  <mergeCells count="3">
    <mergeCell ref="H5:I5"/>
    <mergeCell ref="B4:I4"/>
    <mergeCell ref="J4:O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jawaban UTS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2017-02-20T15:21:08Z</dcterms:created>
  <dcterms:modified xsi:type="dcterms:W3CDTF">2017-04-18T02:57:05Z</dcterms:modified>
</cp:coreProperties>
</file>