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KUL\TEACHING\Perpajakan\"/>
    </mc:Choice>
  </mc:AlternateContent>
  <bookViews>
    <workbookView xWindow="0" yWindow="0" windowWidth="15360" windowHeight="52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8" i="1" l="1"/>
  <c r="E55" i="1"/>
  <c r="E52" i="1"/>
  <c r="E53" i="1" s="1"/>
  <c r="E56" i="1" s="1"/>
  <c r="D59" i="1" s="1"/>
  <c r="E59" i="1" s="1"/>
  <c r="J47" i="1"/>
  <c r="J51" i="1" s="1"/>
  <c r="J52" i="1" s="1"/>
  <c r="J55" i="1" s="1"/>
  <c r="J56" i="1" s="1"/>
  <c r="J57" i="1" s="1"/>
  <c r="E44" i="1"/>
  <c r="E42" i="1"/>
  <c r="E45" i="1" s="1"/>
  <c r="D47" i="1" s="1"/>
  <c r="E47" i="1" s="1"/>
  <c r="D77" i="1" s="1"/>
  <c r="E41" i="1"/>
  <c r="J39" i="1"/>
  <c r="E34" i="1"/>
  <c r="J31" i="1"/>
  <c r="E31" i="1"/>
  <c r="J30" i="1"/>
  <c r="E29" i="1"/>
  <c r="E28" i="1"/>
  <c r="E19" i="1"/>
  <c r="E21" i="1" s="1"/>
  <c r="E15" i="1"/>
  <c r="E10" i="1"/>
  <c r="I7" i="1"/>
  <c r="J8" i="1" s="1"/>
  <c r="J4" i="1"/>
  <c r="J9" i="1" s="1"/>
  <c r="J10" i="1" s="1"/>
  <c r="J13" i="1" s="1"/>
  <c r="D4" i="1"/>
  <c r="D3" i="1"/>
  <c r="E5" i="1" s="1"/>
  <c r="E6" i="1" s="1"/>
  <c r="E11" i="1" s="1"/>
  <c r="E12" i="1" s="1"/>
  <c r="E16" i="1" s="1"/>
  <c r="D20" i="1" s="1"/>
  <c r="E20" i="1" s="1"/>
  <c r="I15" i="1" l="1"/>
  <c r="J15" i="1" s="1"/>
  <c r="D69" i="1"/>
  <c r="E60" i="1"/>
  <c r="I49" i="1"/>
  <c r="E32" i="1"/>
  <c r="D35" i="1" s="1"/>
  <c r="E35" i="1" s="1"/>
  <c r="E36" i="1" s="1"/>
  <c r="D71" i="1" l="1"/>
  <c r="D72" i="1" s="1"/>
  <c r="D81" i="1" s="1"/>
  <c r="E65" i="1"/>
  <c r="E66" i="1" s="1"/>
  <c r="E61" i="1"/>
  <c r="E64" i="1"/>
  <c r="D75" i="1" s="1"/>
  <c r="D78" i="1" s="1"/>
  <c r="D82" i="1" s="1"/>
  <c r="J17" i="1"/>
  <c r="D83" i="1" l="1"/>
</calcChain>
</file>

<file path=xl/sharedStrings.xml><?xml version="1.0" encoding="utf-8"?>
<sst xmlns="http://schemas.openxmlformats.org/spreadsheetml/2006/main" count="114" uniqueCount="98">
  <si>
    <t>Tn. Editya</t>
  </si>
  <si>
    <t>Sandra Azahra</t>
  </si>
  <si>
    <t xml:space="preserve">Gaji  Edit 1 bulan </t>
  </si>
  <si>
    <t>Gaji sebulan</t>
  </si>
  <si>
    <t>Jaminan Kecelakaan Kerja (0,5%)</t>
  </si>
  <si>
    <t>Uang akomodasi</t>
  </si>
  <si>
    <t>Jaminan Kematian (0,3%)</t>
  </si>
  <si>
    <t>Gaji bruto 1 bulan</t>
  </si>
  <si>
    <t>Dikurangi</t>
  </si>
  <si>
    <t xml:space="preserve">Gaji bruto 1 bulan </t>
  </si>
  <si>
    <t>Biaya jabatan</t>
  </si>
  <si>
    <t>Iuran Hari tua</t>
  </si>
  <si>
    <t>Biaya jabatan 5%</t>
  </si>
  <si>
    <t>Iuran pensiun</t>
  </si>
  <si>
    <t>Gaji neto sebulan</t>
  </si>
  <si>
    <t>Gaji neto setahun</t>
  </si>
  <si>
    <t>Gaji neto 1 bulan</t>
  </si>
  <si>
    <t>PTKP</t>
  </si>
  <si>
    <t>Gaji neti 1 tahun</t>
  </si>
  <si>
    <t>WP</t>
  </si>
  <si>
    <t>PKP</t>
  </si>
  <si>
    <t>PPh 21 terutang</t>
  </si>
  <si>
    <t>K/2</t>
  </si>
  <si>
    <t>PPh 21 terutang 1 tahun</t>
  </si>
  <si>
    <t>PPh 21</t>
  </si>
  <si>
    <t>PPh 21 terutang 1 bulan</t>
  </si>
  <si>
    <t>PPHh 21 per tahun</t>
  </si>
  <si>
    <t>PPh 21 per bulan</t>
  </si>
  <si>
    <t>BAYU DEWANTO</t>
  </si>
  <si>
    <t>Untuk perhitungan PPh 21 pegawai tdk tetap pada hari ke 10 dan 11</t>
  </si>
  <si>
    <t>1 NPWP</t>
  </si>
  <si>
    <t>rata-rata sudah benar. Yang akan saya tampilkan adalah perhitungan PPh 21</t>
  </si>
  <si>
    <t>Suami</t>
  </si>
  <si>
    <t>hari ke 12 dan 13</t>
  </si>
  <si>
    <t>Gaji 1 bulan</t>
  </si>
  <si>
    <t>Gaji bruto</t>
  </si>
  <si>
    <t>Hari ke-12</t>
  </si>
  <si>
    <t>Gaji neto 1 tahun</t>
  </si>
  <si>
    <t>Upah per hari</t>
  </si>
  <si>
    <t>Pajak</t>
  </si>
  <si>
    <t>K/1</t>
  </si>
  <si>
    <t>Upah setelah pajak</t>
  </si>
  <si>
    <t>Hari ke-13</t>
  </si>
  <si>
    <t>(sama dengan perhitungan hari ke 12)</t>
  </si>
  <si>
    <t>Mengapa upah langsung dikalikan 5%?</t>
  </si>
  <si>
    <t>PPh 21 per tahun</t>
  </si>
  <si>
    <t>Karena jika diakumulasikan (dijumlah semua) upah dr hari 1 - 13 belum</t>
  </si>
  <si>
    <t>PPh 21 per bulan suami</t>
  </si>
  <si>
    <t>mencapai 10.200.000,- namun telah melebihi batas pengenaan pajak yakni Rp 4.500.000</t>
  </si>
  <si>
    <t>Mari kita buktikan!</t>
  </si>
  <si>
    <t>ISTRI</t>
  </si>
  <si>
    <t>Akumulasi upah s.d hari ke 13</t>
  </si>
  <si>
    <t>450.000 x 13</t>
  </si>
  <si>
    <t xml:space="preserve">Gaji 1 bulan </t>
  </si>
  <si>
    <r>
      <t xml:space="preserve">Ternyata hasilnya 5.850.000 </t>
    </r>
    <r>
      <rPr>
        <b/>
        <sz val="11"/>
        <color theme="1"/>
        <rFont val="Calibri"/>
        <family val="2"/>
        <scheme val="minor"/>
      </rPr>
      <t>&lt;</t>
    </r>
    <r>
      <rPr>
        <sz val="11"/>
        <color theme="1"/>
        <rFont val="Calibri"/>
        <family val="2"/>
        <charset val="1"/>
        <scheme val="minor"/>
      </rPr>
      <t xml:space="preserve"> 10.200.000</t>
    </r>
  </si>
  <si>
    <t>Gaji bruto 1 tahun</t>
  </si>
  <si>
    <t>Perhitungan penerima dana pensiun</t>
  </si>
  <si>
    <t>Contoh</t>
  </si>
  <si>
    <t>Jika</t>
  </si>
  <si>
    <t>WP Pribadi</t>
  </si>
  <si>
    <t>Dana Pensiun</t>
  </si>
  <si>
    <t>Status</t>
  </si>
  <si>
    <t>K/0</t>
  </si>
  <si>
    <t>PPh 21 terutang istri</t>
  </si>
  <si>
    <t>Dana pensiun</t>
  </si>
  <si>
    <t>PengurangaN</t>
  </si>
  <si>
    <t>2 NPWP / Penggabungan pendapatan</t>
  </si>
  <si>
    <t>B pensiun (5%, maks. 200rb/bulan atau 2,4 jt per tahun)</t>
  </si>
  <si>
    <t>Gaji suami</t>
  </si>
  <si>
    <t>B pensiun (yg telah di standarkan)</t>
  </si>
  <si>
    <t>Gaji istri</t>
  </si>
  <si>
    <t>Pendapatan bersih</t>
  </si>
  <si>
    <t>Total gaji bruto</t>
  </si>
  <si>
    <t>Pendapatan bersih 1 tahun</t>
  </si>
  <si>
    <t>Gaji bruto setahun</t>
  </si>
  <si>
    <t>K/I/1</t>
  </si>
  <si>
    <t>PPh 21 terutang per tahun</t>
  </si>
  <si>
    <t>PPh 21 per bulan yg hrs dibayar penerima dana pensiun</t>
  </si>
  <si>
    <t>PPh terutang 1 tahun</t>
  </si>
  <si>
    <t xml:space="preserve">PPh terutang per bulan </t>
  </si>
  <si>
    <t>Perhitungan selisih kurang/lebih</t>
  </si>
  <si>
    <t xml:space="preserve">PPh terutang per tahun </t>
  </si>
  <si>
    <t>Kredit PPh 21 suami+istri</t>
  </si>
  <si>
    <t>PPh kurang bayar</t>
  </si>
  <si>
    <t>PPh 21 terutang suami:</t>
  </si>
  <si>
    <t>(gaji suami/thn) x PPh 21 terutg</t>
  </si>
  <si>
    <t>(total gaji s&amp;i per thn)</t>
  </si>
  <si>
    <t>Kredit pajak PPh 21</t>
  </si>
  <si>
    <t>Lebih bayar</t>
  </si>
  <si>
    <t>PPh 21 terutang istri:</t>
  </si>
  <si>
    <t>(gaji istri/thn) x PPh 21 teru</t>
  </si>
  <si>
    <t>Kredit pajak PPh21</t>
  </si>
  <si>
    <t>Kurang bayar</t>
  </si>
  <si>
    <t>Total PPh kurang bayar</t>
  </si>
  <si>
    <t>Lebih bayar suami</t>
  </si>
  <si>
    <t>Kurang bayar suami</t>
  </si>
  <si>
    <t xml:space="preserve">PPh kurang bayar </t>
  </si>
  <si>
    <t>→ hasil selisih sama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</si>
</sst>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(&quot;Rp&quot;* #,##0_);_(&quot;Rp&quot;* \(#,##0\);_(&quot;Rp&quot;* &quot;-&quot;_);_(@_)"/>
    <numFmt numFmtId="164" formatCode="_([$Rp-421]* #,##0.00_);_([$Rp-421]* \(#,##0.00\);_([$Rp-421]* &quot;-&quot;??_);_(@_)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0000"/>
      <name val="Lucida Handwriting"/>
      <family val="4"/>
    </font>
    <font>
      <sz val="9"/>
      <color theme="1"/>
      <name val="Calibri"/>
      <family val="2"/>
      <charset val="1"/>
      <scheme val="minor"/>
    </font>
    <font>
      <b/>
      <i/>
      <u val="singleAccounting"/>
      <sz val="11"/>
      <color theme="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42" fontId="0" fillId="0" borderId="0" xfId="1" applyFont="1"/>
    <xf numFmtId="164" fontId="0" fillId="0" borderId="0" xfId="1" applyNumberFormat="1" applyFont="1"/>
    <xf numFmtId="42" fontId="0" fillId="0" borderId="1" xfId="1" applyFont="1" applyBorder="1"/>
    <xf numFmtId="9" fontId="0" fillId="0" borderId="0" xfId="0" applyNumberFormat="1"/>
    <xf numFmtId="42" fontId="0" fillId="0" borderId="2" xfId="1" applyFont="1" applyBorder="1"/>
    <xf numFmtId="9" fontId="0" fillId="0" borderId="0" xfId="2" applyFont="1"/>
    <xf numFmtId="0" fontId="3" fillId="0" borderId="0" xfId="0" applyFont="1"/>
    <xf numFmtId="164" fontId="4" fillId="0" borderId="0" xfId="1" applyNumberFormat="1" applyFont="1" applyAlignment="1">
      <alignment horizontal="center"/>
    </xf>
    <xf numFmtId="9" fontId="0" fillId="0" borderId="0" xfId="1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42" fontId="6" fillId="2" borderId="0" xfId="1" applyFont="1" applyFill="1"/>
    <xf numFmtId="42" fontId="2" fillId="0" borderId="0" xfId="1" applyFont="1"/>
    <xf numFmtId="42" fontId="7" fillId="0" borderId="0" xfId="1" applyFont="1" applyAlignment="1">
      <alignment horizontal="right" wrapText="1"/>
    </xf>
  </cellXfs>
  <cellStyles count="3">
    <cellStyle name="Currency [0]" xfId="1" builtinId="7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154781</xdr:colOff>
      <xdr:row>65</xdr:row>
      <xdr:rowOff>130969</xdr:rowOff>
    </xdr:from>
    <xdr:to>
      <xdr:col>4</xdr:col>
      <xdr:colOff>595312</xdr:colOff>
      <xdr:row>83</xdr:row>
      <xdr:rowOff>59531</xdr:rowOff>
    </xdr:to>
    <xdr:sp macro="" textlink="">
      <xdr:nvSpPr>
        <xdr:cNvPr id="2" name="Curved Left Arrow 1"/>
        <xdr:cNvSpPr/>
      </xdr:nvSpPr>
      <xdr:spPr>
        <a:xfrm>
          <a:off x="3821906" y="12932569"/>
          <a:ext cx="440531" cy="3548062"/>
        </a:xfrm>
        <a:prstGeom prst="curved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id-ID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Ph%2021%6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Pajak"/>
      <sheetName val="SOAL A dan B"/>
      <sheetName val="TugasPPh21"/>
    </sheetNames>
    <sheetDataSet>
      <sheetData sheetId="0">
        <row r="13">
          <cell r="B13">
            <v>54000000</v>
          </cell>
        </row>
        <row r="20">
          <cell r="B20">
            <v>63000000</v>
          </cell>
        </row>
        <row r="21">
          <cell r="B21">
            <v>67500000</v>
          </cell>
        </row>
        <row r="26">
          <cell r="B26">
            <v>117000000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="70" zoomScaleNormal="70" workbookViewId="0">
      <selection activeCell="I19" sqref="I19"/>
    </sheetView>
  </sheetViews>
  <sheetFormatPr defaultRowHeight="15" x14ac:dyDescent="0.25"/>
  <cols>
    <col min="1" max="1" width="4.28515625" customWidth="1"/>
    <col min="2" max="2" width="2.28515625" customWidth="1"/>
    <col min="3" max="3" width="32.28515625" customWidth="1"/>
    <col min="4" max="4" width="16.140625" style="1" customWidth="1"/>
    <col min="5" max="5" width="16.28515625" style="1" customWidth="1"/>
    <col min="7" max="7" width="4.42578125" customWidth="1"/>
    <col min="8" max="8" width="39.5703125" customWidth="1"/>
    <col min="9" max="9" width="18.140625" style="2" customWidth="1"/>
    <col min="10" max="10" width="17.85546875" style="1" customWidth="1"/>
  </cols>
  <sheetData>
    <row r="1" spans="1:10" x14ac:dyDescent="0.25">
      <c r="A1">
        <v>2</v>
      </c>
      <c r="B1" t="s">
        <v>0</v>
      </c>
      <c r="G1">
        <v>1</v>
      </c>
      <c r="H1" t="s">
        <v>1</v>
      </c>
    </row>
    <row r="2" spans="1:10" x14ac:dyDescent="0.25">
      <c r="C2" t="s">
        <v>2</v>
      </c>
      <c r="E2" s="1">
        <v>17000000</v>
      </c>
      <c r="H2" t="s">
        <v>3</v>
      </c>
      <c r="J2" s="1">
        <v>11000000</v>
      </c>
    </row>
    <row r="3" spans="1:10" x14ac:dyDescent="0.25">
      <c r="C3" t="s">
        <v>4</v>
      </c>
      <c r="D3" s="1">
        <f>0.5%*E2</f>
        <v>85000</v>
      </c>
      <c r="H3" t="s">
        <v>5</v>
      </c>
      <c r="J3" s="1">
        <v>750000</v>
      </c>
    </row>
    <row r="4" spans="1:10" x14ac:dyDescent="0.25">
      <c r="C4" t="s">
        <v>6</v>
      </c>
      <c r="D4" s="3">
        <f>0.3%*E2</f>
        <v>51000</v>
      </c>
      <c r="H4" t="s">
        <v>7</v>
      </c>
      <c r="J4" s="1">
        <f>J2+J3</f>
        <v>11750000</v>
      </c>
    </row>
    <row r="5" spans="1:10" x14ac:dyDescent="0.25">
      <c r="E5" s="3">
        <f>D3+D4</f>
        <v>136000</v>
      </c>
      <c r="H5" t="s">
        <v>8</v>
      </c>
    </row>
    <row r="6" spans="1:10" x14ac:dyDescent="0.25">
      <c r="C6" t="s">
        <v>9</v>
      </c>
      <c r="E6" s="1">
        <f>E2+E5</f>
        <v>17136000</v>
      </c>
      <c r="H6" t="s">
        <v>10</v>
      </c>
      <c r="I6" s="2">
        <v>500000</v>
      </c>
    </row>
    <row r="7" spans="1:10" x14ac:dyDescent="0.25">
      <c r="B7" t="s">
        <v>8</v>
      </c>
      <c r="H7" t="s">
        <v>11</v>
      </c>
      <c r="I7" s="2">
        <f>150000</f>
        <v>150000</v>
      </c>
    </row>
    <row r="8" spans="1:10" x14ac:dyDescent="0.25">
      <c r="C8" t="s">
        <v>12</v>
      </c>
      <c r="D8" s="1">
        <v>500000</v>
      </c>
      <c r="J8" s="1">
        <f>I6+I7</f>
        <v>650000</v>
      </c>
    </row>
    <row r="9" spans="1:10" x14ac:dyDescent="0.25">
      <c r="C9" t="s">
        <v>13</v>
      </c>
      <c r="D9" s="1">
        <v>100000</v>
      </c>
      <c r="H9" t="s">
        <v>14</v>
      </c>
      <c r="J9" s="1">
        <f>J4-J8</f>
        <v>11100000</v>
      </c>
    </row>
    <row r="10" spans="1:10" x14ac:dyDescent="0.25">
      <c r="E10" s="3">
        <f>-D8-D9</f>
        <v>-600000</v>
      </c>
      <c r="H10" t="s">
        <v>15</v>
      </c>
      <c r="J10" s="1">
        <f>J9*5</f>
        <v>55500000</v>
      </c>
    </row>
    <row r="11" spans="1:10" x14ac:dyDescent="0.25">
      <c r="C11" t="s">
        <v>16</v>
      </c>
      <c r="E11" s="1">
        <f>SUM(E6:E10)</f>
        <v>16536000</v>
      </c>
      <c r="H11" t="s">
        <v>17</v>
      </c>
    </row>
    <row r="12" spans="1:10" x14ac:dyDescent="0.25">
      <c r="C12" t="s">
        <v>18</v>
      </c>
      <c r="E12" s="1">
        <f>E11*12</f>
        <v>198432000</v>
      </c>
      <c r="H12" t="s">
        <v>19</v>
      </c>
      <c r="J12" s="1">
        <v>54000000</v>
      </c>
    </row>
    <row r="13" spans="1:10" x14ac:dyDescent="0.25">
      <c r="H13" t="s">
        <v>20</v>
      </c>
      <c r="J13" s="1">
        <f>J10-J12</f>
        <v>1500000</v>
      </c>
    </row>
    <row r="14" spans="1:10" x14ac:dyDescent="0.25">
      <c r="C14" t="s">
        <v>17</v>
      </c>
      <c r="H14" t="s">
        <v>21</v>
      </c>
    </row>
    <row r="15" spans="1:10" x14ac:dyDescent="0.25">
      <c r="C15" t="s">
        <v>22</v>
      </c>
      <c r="E15" s="3">
        <f>'[1]Tarif Pajak'!B21</f>
        <v>67500000</v>
      </c>
      <c r="H15" s="4">
        <v>0.05</v>
      </c>
      <c r="I15" s="2">
        <f>J13</f>
        <v>1500000</v>
      </c>
      <c r="J15" s="1">
        <f>H15*I15</f>
        <v>75000</v>
      </c>
    </row>
    <row r="16" spans="1:10" x14ac:dyDescent="0.25">
      <c r="C16" t="s">
        <v>20</v>
      </c>
      <c r="E16" s="1">
        <f>E12-E15</f>
        <v>130932000</v>
      </c>
      <c r="H16" s="4"/>
    </row>
    <row r="17" spans="1:10" x14ac:dyDescent="0.25">
      <c r="H17" t="s">
        <v>23</v>
      </c>
      <c r="J17" s="1">
        <f>SUM(J15:J16)</f>
        <v>75000</v>
      </c>
    </row>
    <row r="18" spans="1:10" x14ac:dyDescent="0.25">
      <c r="C18" t="s">
        <v>24</v>
      </c>
      <c r="H18" t="s">
        <v>25</v>
      </c>
    </row>
    <row r="19" spans="1:10" x14ac:dyDescent="0.25">
      <c r="C19" s="4">
        <v>0.05</v>
      </c>
      <c r="D19" s="1">
        <v>50000000</v>
      </c>
      <c r="E19" s="1">
        <f>5%*50000000</f>
        <v>2500000</v>
      </c>
    </row>
    <row r="20" spans="1:10" x14ac:dyDescent="0.25">
      <c r="C20" s="4">
        <v>0.15</v>
      </c>
      <c r="D20" s="1">
        <f>E16-D19</f>
        <v>80932000</v>
      </c>
      <c r="E20" s="1">
        <f>C20*D20</f>
        <v>12139800</v>
      </c>
    </row>
    <row r="21" spans="1:10" x14ac:dyDescent="0.25">
      <c r="C21" t="s">
        <v>26</v>
      </c>
      <c r="E21" s="1">
        <f>SUM(E19:E20)</f>
        <v>14639800</v>
      </c>
    </row>
    <row r="22" spans="1:10" ht="15.75" thickBot="1" x14ac:dyDescent="0.3">
      <c r="C22" t="s">
        <v>27</v>
      </c>
      <c r="E22" s="5">
        <v>1219000</v>
      </c>
    </row>
    <row r="23" spans="1:10" ht="15.75" thickTop="1" x14ac:dyDescent="0.25"/>
    <row r="24" spans="1:10" x14ac:dyDescent="0.25">
      <c r="A24">
        <v>3</v>
      </c>
      <c r="B24" t="s">
        <v>28</v>
      </c>
      <c r="G24">
        <v>4</v>
      </c>
      <c r="H24" t="s">
        <v>29</v>
      </c>
    </row>
    <row r="25" spans="1:10" x14ac:dyDescent="0.25">
      <c r="C25" t="s">
        <v>30</v>
      </c>
      <c r="H25" t="s">
        <v>31</v>
      </c>
    </row>
    <row r="26" spans="1:10" x14ac:dyDescent="0.25">
      <c r="C26" t="s">
        <v>32</v>
      </c>
      <c r="H26" t="s">
        <v>33</v>
      </c>
    </row>
    <row r="27" spans="1:10" x14ac:dyDescent="0.25">
      <c r="C27" t="s">
        <v>34</v>
      </c>
      <c r="E27" s="1">
        <v>15000000</v>
      </c>
    </row>
    <row r="28" spans="1:10" x14ac:dyDescent="0.25">
      <c r="C28" t="s">
        <v>35</v>
      </c>
      <c r="E28" s="1">
        <f>E27</f>
        <v>15000000</v>
      </c>
      <c r="H28" t="s">
        <v>36</v>
      </c>
    </row>
    <row r="29" spans="1:10" x14ac:dyDescent="0.25">
      <c r="C29" t="s">
        <v>37</v>
      </c>
      <c r="E29" s="1">
        <f>12*E28</f>
        <v>180000000</v>
      </c>
      <c r="H29" t="s">
        <v>38</v>
      </c>
      <c r="J29" s="1">
        <v>450000</v>
      </c>
    </row>
    <row r="30" spans="1:10" x14ac:dyDescent="0.25">
      <c r="C30" t="s">
        <v>17</v>
      </c>
      <c r="H30" t="s">
        <v>39</v>
      </c>
      <c r="I30" s="6">
        <v>0.05</v>
      </c>
      <c r="J30" s="1">
        <f>I30*J29</f>
        <v>22500</v>
      </c>
    </row>
    <row r="31" spans="1:10" x14ac:dyDescent="0.25">
      <c r="C31" t="s">
        <v>40</v>
      </c>
      <c r="E31" s="1">
        <f>'[1]Tarif Pajak'!B20</f>
        <v>63000000</v>
      </c>
      <c r="H31" t="s">
        <v>41</v>
      </c>
      <c r="J31" s="1">
        <f>J29-J30</f>
        <v>427500</v>
      </c>
    </row>
    <row r="32" spans="1:10" x14ac:dyDescent="0.25">
      <c r="C32" t="s">
        <v>20</v>
      </c>
      <c r="E32" s="1">
        <f>E29-E31</f>
        <v>117000000</v>
      </c>
    </row>
    <row r="33" spans="3:10" x14ac:dyDescent="0.25">
      <c r="C33" t="s">
        <v>24</v>
      </c>
      <c r="H33" t="s">
        <v>42</v>
      </c>
    </row>
    <row r="34" spans="3:10" x14ac:dyDescent="0.25">
      <c r="C34" s="4">
        <v>0.05</v>
      </c>
      <c r="D34" s="1">
        <v>50000000</v>
      </c>
      <c r="E34" s="1">
        <f>C34*D34</f>
        <v>2500000</v>
      </c>
      <c r="H34" s="7" t="s">
        <v>43</v>
      </c>
    </row>
    <row r="35" spans="3:10" x14ac:dyDescent="0.25">
      <c r="C35" s="4">
        <v>0.15</v>
      </c>
      <c r="D35" s="1">
        <f>E32-D34</f>
        <v>67000000</v>
      </c>
      <c r="E35" s="1">
        <f>C35*D35</f>
        <v>10050000</v>
      </c>
      <c r="H35" t="s">
        <v>44</v>
      </c>
    </row>
    <row r="36" spans="3:10" x14ac:dyDescent="0.25">
      <c r="C36" t="s">
        <v>45</v>
      </c>
      <c r="E36" s="1">
        <f>SUM(E34:E35)</f>
        <v>12550000</v>
      </c>
      <c r="H36" t="s">
        <v>46</v>
      </c>
    </row>
    <row r="37" spans="3:10" ht="15.75" thickBot="1" x14ac:dyDescent="0.3">
      <c r="C37" t="s">
        <v>47</v>
      </c>
      <c r="E37" s="5">
        <v>1045000</v>
      </c>
      <c r="H37" t="s">
        <v>48</v>
      </c>
    </row>
    <row r="38" spans="3:10" ht="15.75" thickTop="1" x14ac:dyDescent="0.25">
      <c r="H38" t="s">
        <v>49</v>
      </c>
    </row>
    <row r="39" spans="3:10" x14ac:dyDescent="0.25">
      <c r="C39" t="s">
        <v>50</v>
      </c>
      <c r="H39" t="s">
        <v>51</v>
      </c>
      <c r="I39" s="2" t="s">
        <v>52</v>
      </c>
      <c r="J39" s="1">
        <f>450000*13</f>
        <v>5850000</v>
      </c>
    </row>
    <row r="40" spans="3:10" x14ac:dyDescent="0.25">
      <c r="C40" t="s">
        <v>53</v>
      </c>
      <c r="E40" s="1">
        <v>5000000</v>
      </c>
      <c r="H40" s="1" t="s">
        <v>54</v>
      </c>
    </row>
    <row r="41" spans="3:10" x14ac:dyDescent="0.25">
      <c r="C41" t="s">
        <v>55</v>
      </c>
      <c r="E41" s="1">
        <f>12*E40</f>
        <v>60000000</v>
      </c>
    </row>
    <row r="42" spans="3:10" ht="18" x14ac:dyDescent="0.35">
      <c r="C42" t="s">
        <v>37</v>
      </c>
      <c r="E42" s="1">
        <f>E41</f>
        <v>60000000</v>
      </c>
      <c r="G42">
        <v>5</v>
      </c>
      <c r="H42" t="s">
        <v>56</v>
      </c>
      <c r="I42" s="8" t="s">
        <v>57</v>
      </c>
    </row>
    <row r="43" spans="3:10" x14ac:dyDescent="0.25">
      <c r="C43" t="s">
        <v>17</v>
      </c>
      <c r="H43" t="s">
        <v>58</v>
      </c>
    </row>
    <row r="44" spans="3:10" x14ac:dyDescent="0.25">
      <c r="C44" s="4" t="s">
        <v>59</v>
      </c>
      <c r="E44" s="1">
        <f>'[1]Tarif Pajak'!B13</f>
        <v>54000000</v>
      </c>
      <c r="H44" t="s">
        <v>60</v>
      </c>
      <c r="I44" s="2">
        <v>6000000</v>
      </c>
    </row>
    <row r="45" spans="3:10" x14ac:dyDescent="0.25">
      <c r="C45" t="s">
        <v>20</v>
      </c>
      <c r="E45" s="1">
        <f>E42-E44</f>
        <v>6000000</v>
      </c>
      <c r="H45" t="s">
        <v>61</v>
      </c>
      <c r="I45" s="2" t="s">
        <v>62</v>
      </c>
    </row>
    <row r="46" spans="3:10" x14ac:dyDescent="0.25">
      <c r="C46" t="s">
        <v>63</v>
      </c>
    </row>
    <row r="47" spans="3:10" x14ac:dyDescent="0.25">
      <c r="C47" s="9">
        <v>0.05</v>
      </c>
      <c r="D47" s="1">
        <f>E45</f>
        <v>6000000</v>
      </c>
      <c r="E47" s="1">
        <f>C47*D47</f>
        <v>300000</v>
      </c>
      <c r="H47" t="s">
        <v>64</v>
      </c>
      <c r="J47" s="1">
        <f>I44</f>
        <v>6000000</v>
      </c>
    </row>
    <row r="48" spans="3:10" x14ac:dyDescent="0.25">
      <c r="H48" t="s">
        <v>65</v>
      </c>
    </row>
    <row r="49" spans="2:10" ht="30" x14ac:dyDescent="0.25">
      <c r="C49" s="10" t="s">
        <v>66</v>
      </c>
      <c r="H49" s="11" t="s">
        <v>67</v>
      </c>
      <c r="I49" s="2">
        <f>5%*J47</f>
        <v>300000</v>
      </c>
    </row>
    <row r="50" spans="2:10" x14ac:dyDescent="0.25">
      <c r="C50" t="s">
        <v>68</v>
      </c>
      <c r="E50" s="1">
        <v>15000000</v>
      </c>
      <c r="H50" t="s">
        <v>69</v>
      </c>
      <c r="J50" s="1">
        <v>200000</v>
      </c>
    </row>
    <row r="51" spans="2:10" x14ac:dyDescent="0.25">
      <c r="C51" t="s">
        <v>70</v>
      </c>
      <c r="E51" s="1">
        <v>5000000</v>
      </c>
      <c r="H51" t="s">
        <v>71</v>
      </c>
      <c r="J51" s="1">
        <f>J47-J50</f>
        <v>5800000</v>
      </c>
    </row>
    <row r="52" spans="2:10" x14ac:dyDescent="0.25">
      <c r="C52" t="s">
        <v>72</v>
      </c>
      <c r="E52" s="1">
        <f>E50+E51</f>
        <v>20000000</v>
      </c>
      <c r="H52" t="s">
        <v>73</v>
      </c>
      <c r="J52" s="1">
        <f>J51*12</f>
        <v>69600000</v>
      </c>
    </row>
    <row r="53" spans="2:10" x14ac:dyDescent="0.25">
      <c r="C53" t="s">
        <v>74</v>
      </c>
      <c r="E53" s="1">
        <f>12*E52</f>
        <v>240000000</v>
      </c>
      <c r="H53" t="s">
        <v>17</v>
      </c>
    </row>
    <row r="54" spans="2:10" x14ac:dyDescent="0.25">
      <c r="C54" t="s">
        <v>17</v>
      </c>
      <c r="H54" t="s">
        <v>62</v>
      </c>
      <c r="J54" s="2">
        <v>58500000</v>
      </c>
    </row>
    <row r="55" spans="2:10" x14ac:dyDescent="0.25">
      <c r="C55" t="s">
        <v>75</v>
      </c>
      <c r="E55" s="1">
        <f>'[1]Tarif Pajak'!B26</f>
        <v>117000000</v>
      </c>
      <c r="H55" t="s">
        <v>76</v>
      </c>
      <c r="I55" s="6">
        <v>0.05</v>
      </c>
      <c r="J55" s="1">
        <f>J52-J54</f>
        <v>11100000</v>
      </c>
    </row>
    <row r="56" spans="2:10" x14ac:dyDescent="0.25">
      <c r="C56" t="s">
        <v>20</v>
      </c>
      <c r="E56" s="1">
        <f>E53-E55</f>
        <v>123000000</v>
      </c>
      <c r="H56" t="s">
        <v>76</v>
      </c>
      <c r="J56" s="1">
        <f>I55*J55</f>
        <v>555000</v>
      </c>
    </row>
    <row r="57" spans="2:10" ht="24.75" x14ac:dyDescent="0.25">
      <c r="C57" t="s">
        <v>21</v>
      </c>
      <c r="H57" s="12" t="s">
        <v>77</v>
      </c>
      <c r="J57" s="1">
        <f>J56/12</f>
        <v>46250</v>
      </c>
    </row>
    <row r="58" spans="2:10" ht="17.25" x14ac:dyDescent="0.4">
      <c r="C58" s="4">
        <v>0.05</v>
      </c>
      <c r="D58" s="1">
        <v>50000000</v>
      </c>
      <c r="E58" s="1">
        <f>C58*D58</f>
        <v>2500000</v>
      </c>
      <c r="J58" s="13">
        <v>46000</v>
      </c>
    </row>
    <row r="59" spans="2:10" x14ac:dyDescent="0.25">
      <c r="C59" s="4">
        <v>0.15</v>
      </c>
      <c r="D59" s="1">
        <f>E56-D58</f>
        <v>73000000</v>
      </c>
      <c r="E59" s="1">
        <f>C59*D59</f>
        <v>10950000</v>
      </c>
    </row>
    <row r="60" spans="2:10" x14ac:dyDescent="0.25">
      <c r="C60" t="s">
        <v>78</v>
      </c>
      <c r="E60" s="1">
        <f>SUM(E58:E59)</f>
        <v>13450000</v>
      </c>
    </row>
    <row r="61" spans="2:10" x14ac:dyDescent="0.25">
      <c r="C61" t="s">
        <v>79</v>
      </c>
      <c r="E61" s="1">
        <f>E60/12</f>
        <v>1120833.3333333333</v>
      </c>
    </row>
    <row r="62" spans="2:10" x14ac:dyDescent="0.25">
      <c r="E62" s="1">
        <v>1120000</v>
      </c>
    </row>
    <row r="63" spans="2:10" x14ac:dyDescent="0.25">
      <c r="B63" t="s">
        <v>80</v>
      </c>
    </row>
    <row r="64" spans="2:10" x14ac:dyDescent="0.25">
      <c r="C64" t="s">
        <v>81</v>
      </c>
      <c r="E64" s="1">
        <f>E60</f>
        <v>13450000</v>
      </c>
    </row>
    <row r="65" spans="3:5" x14ac:dyDescent="0.25">
      <c r="C65" t="s">
        <v>82</v>
      </c>
      <c r="E65" s="3">
        <f>E36+E47</f>
        <v>12850000</v>
      </c>
    </row>
    <row r="66" spans="3:5" x14ac:dyDescent="0.25">
      <c r="C66" t="s">
        <v>83</v>
      </c>
      <c r="E66" s="14">
        <f>E65-E64</f>
        <v>-600000</v>
      </c>
    </row>
    <row r="68" spans="3:5" x14ac:dyDescent="0.25">
      <c r="C68" t="s">
        <v>84</v>
      </c>
    </row>
    <row r="69" spans="3:5" x14ac:dyDescent="0.25">
      <c r="C69" t="s">
        <v>85</v>
      </c>
      <c r="D69" s="1">
        <f>(E29/E53)*E60</f>
        <v>10087500</v>
      </c>
    </row>
    <row r="70" spans="3:5" x14ac:dyDescent="0.25">
      <c r="C70" t="s">
        <v>86</v>
      </c>
    </row>
    <row r="71" spans="3:5" x14ac:dyDescent="0.25">
      <c r="C71" t="s">
        <v>87</v>
      </c>
      <c r="D71" s="1">
        <f>E36</f>
        <v>12550000</v>
      </c>
    </row>
    <row r="72" spans="3:5" x14ac:dyDescent="0.25">
      <c r="C72" t="s">
        <v>88</v>
      </c>
      <c r="D72" s="1">
        <f>D71-D69</f>
        <v>2462500</v>
      </c>
    </row>
    <row r="74" spans="3:5" x14ac:dyDescent="0.25">
      <c r="C74" t="s">
        <v>89</v>
      </c>
    </row>
    <row r="75" spans="3:5" x14ac:dyDescent="0.25">
      <c r="C75" t="s">
        <v>90</v>
      </c>
      <c r="D75" s="1">
        <f>(E41/E53)*E64</f>
        <v>3362500</v>
      </c>
    </row>
    <row r="76" spans="3:5" x14ac:dyDescent="0.25">
      <c r="C76" t="s">
        <v>86</v>
      </c>
    </row>
    <row r="77" spans="3:5" x14ac:dyDescent="0.25">
      <c r="C77" t="s">
        <v>91</v>
      </c>
      <c r="D77" s="1">
        <f>E47</f>
        <v>300000</v>
      </c>
    </row>
    <row r="78" spans="3:5" x14ac:dyDescent="0.25">
      <c r="C78" t="s">
        <v>92</v>
      </c>
      <c r="D78" s="1">
        <f>D75-D77</f>
        <v>3062500</v>
      </c>
    </row>
    <row r="80" spans="3:5" x14ac:dyDescent="0.25">
      <c r="C80" t="s">
        <v>93</v>
      </c>
    </row>
    <row r="81" spans="3:5" x14ac:dyDescent="0.25">
      <c r="C81" t="s">
        <v>94</v>
      </c>
      <c r="D81" s="1">
        <f>D72</f>
        <v>2462500</v>
      </c>
    </row>
    <row r="82" spans="3:5" x14ac:dyDescent="0.25">
      <c r="C82" t="s">
        <v>95</v>
      </c>
      <c r="D82" s="1">
        <f>D78</f>
        <v>3062500</v>
      </c>
    </row>
    <row r="83" spans="3:5" ht="30" x14ac:dyDescent="0.25">
      <c r="C83" t="s">
        <v>96</v>
      </c>
      <c r="D83" s="14">
        <f>D81-D82</f>
        <v>-600000</v>
      </c>
      <c r="E83" s="15" t="s">
        <v>97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2018-04-06T17:48:54Z</dcterms:created>
  <dcterms:modified xsi:type="dcterms:W3CDTF">2018-04-07T16:07:09Z</dcterms:modified>
</cp:coreProperties>
</file>