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GRIS\PENDIDIKAN &amp; PENGAJARAN\KULIAH\3 Beton 1\"/>
    </mc:Choice>
  </mc:AlternateContent>
  <bookViews>
    <workbookView xWindow="-120" yWindow="-120" windowWidth="20730" windowHeight="11160" activeTab="1"/>
  </bookViews>
  <sheets>
    <sheet name="gambar M,D,N tabel rho" sheetId="1" r:id="rId1"/>
    <sheet name="Penulangan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7" i="2" l="1"/>
  <c r="P27" i="2" l="1"/>
  <c r="B28" i="2"/>
  <c r="M12" i="2"/>
  <c r="M13" i="2" s="1"/>
  <c r="B23" i="2"/>
  <c r="H27" i="2" l="1"/>
  <c r="I27" i="2" s="1"/>
  <c r="V27" i="2"/>
  <c r="K27" i="2"/>
  <c r="G27" i="2"/>
  <c r="H22" i="2"/>
  <c r="I22" i="2" s="1"/>
  <c r="K22" i="2"/>
  <c r="D38" i="2"/>
  <c r="D9" i="2"/>
  <c r="G22" i="2"/>
  <c r="X27" i="2" l="1"/>
  <c r="J27" i="2"/>
  <c r="L27" i="2" s="1"/>
  <c r="M27" i="2" s="1"/>
  <c r="J22" i="2"/>
  <c r="P22" i="2"/>
  <c r="S27" i="2" l="1"/>
  <c r="W27" i="2" s="1"/>
  <c r="Q27" i="2"/>
  <c r="X22" i="2"/>
  <c r="R22" i="2"/>
  <c r="L22" i="2"/>
  <c r="M22" i="2" s="1"/>
  <c r="S22" i="2" s="1"/>
  <c r="V22" i="2"/>
  <c r="W22" i="2" l="1"/>
  <c r="Q22" i="2"/>
</calcChain>
</file>

<file path=xl/sharedStrings.xml><?xml version="1.0" encoding="utf-8"?>
<sst xmlns="http://schemas.openxmlformats.org/spreadsheetml/2006/main" count="134" uniqueCount="86">
  <si>
    <t>mm</t>
  </si>
  <si>
    <t>=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</si>
  <si>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</si>
  <si>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t>Mu</t>
  </si>
  <si>
    <t>(N.mm)</t>
  </si>
  <si>
    <t>Mn=</t>
  </si>
  <si>
    <r>
      <t>Mu/</t>
    </r>
    <r>
      <rPr>
        <sz val="11"/>
        <color theme="1"/>
        <rFont val="Symbol"/>
        <family val="1"/>
        <charset val="2"/>
      </rPr>
      <t>f</t>
    </r>
  </si>
  <si>
    <t>Rn =</t>
  </si>
  <si>
    <t>Mn/(b.d^2)</t>
  </si>
  <si>
    <t>(N/mm^2)</t>
  </si>
  <si>
    <t>ANALISA PENULANGAN BALOK</t>
  </si>
  <si>
    <t>r=</t>
  </si>
  <si>
    <t>1/m (1- (1-(2mRn)/fy)^(1/2)</t>
  </si>
  <si>
    <t>1 kg =</t>
  </si>
  <si>
    <t>N</t>
  </si>
  <si>
    <t>N.mm</t>
  </si>
  <si>
    <t>m=</t>
  </si>
  <si>
    <t>fy/(0,85.fc)</t>
  </si>
  <si>
    <t>TABEL PENULANGAN</t>
  </si>
  <si>
    <t>MPa</t>
  </si>
  <si>
    <r>
      <t xml:space="preserve">As =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. b.d</t>
    </r>
  </si>
  <si>
    <t>(mm^2)</t>
  </si>
  <si>
    <t>n</t>
  </si>
  <si>
    <t>f</t>
  </si>
  <si>
    <t>At=</t>
  </si>
  <si>
    <t>(bh)</t>
  </si>
  <si>
    <t>At &gt; As</t>
  </si>
  <si>
    <t>(+)</t>
  </si>
  <si>
    <t>Kontrol S =</t>
  </si>
  <si>
    <t>s &gt; = 25 mm</t>
  </si>
  <si>
    <t>mm (selimut beton)</t>
  </si>
  <si>
    <r>
      <t xml:space="preserve">s= ( b - (2p+2 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skg + n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TP))/(n-1)</t>
    </r>
  </si>
  <si>
    <t xml:space="preserve">As' = </t>
  </si>
  <si>
    <t>0,5 * As</t>
  </si>
  <si>
    <t>Tulangan Tarik</t>
  </si>
  <si>
    <t>(mm)</t>
  </si>
  <si>
    <t>At'=</t>
  </si>
  <si>
    <t>At' &gt; As'</t>
  </si>
  <si>
    <t>Gambar</t>
  </si>
  <si>
    <t>Syarat :</t>
  </si>
  <si>
    <t>BALOK</t>
  </si>
  <si>
    <t>Tulangan Tekan</t>
  </si>
  <si>
    <t>Dipakai Tul</t>
  </si>
  <si>
    <t>bentang</t>
  </si>
  <si>
    <t>balok ( L )</t>
  </si>
  <si>
    <t>h balok</t>
  </si>
  <si>
    <t>b balok</t>
  </si>
  <si>
    <t>(1/8 s.d 1/16)L</t>
  </si>
  <si>
    <t>(1/2 sd 3/4) h</t>
  </si>
  <si>
    <t>tinggi</t>
  </si>
  <si>
    <t>efektif</t>
  </si>
  <si>
    <t>d=h-d'</t>
  </si>
  <si>
    <t>Data perencanaan :</t>
  </si>
  <si>
    <t>Tulangan Baja</t>
  </si>
  <si>
    <t>Mutu Beton</t>
  </si>
  <si>
    <t>Mutu Baja BJTP BJTD</t>
  </si>
  <si>
    <t>fy</t>
  </si>
  <si>
    <r>
      <t>r</t>
    </r>
    <r>
      <rPr>
        <b/>
        <vertAlign val="subscript"/>
        <sz val="12"/>
        <color rgb="FF000000"/>
        <rFont val="AvantGarde Bk BT"/>
      </rPr>
      <t>min</t>
    </r>
  </si>
  <si>
    <t>fc'  =</t>
  </si>
  <si>
    <r>
      <t>b</t>
    </r>
    <r>
      <rPr>
        <b/>
        <vertAlign val="subscript"/>
        <sz val="12"/>
        <color rgb="FF000000"/>
        <rFont val="Arial"/>
        <family val="2"/>
      </rPr>
      <t xml:space="preserve">1   </t>
    </r>
    <r>
      <rPr>
        <b/>
        <sz val="12"/>
        <color rgb="FF000000"/>
        <rFont val="Arial"/>
        <family val="2"/>
      </rPr>
      <t>=</t>
    </r>
  </si>
  <si>
    <r>
      <t>r</t>
    </r>
    <r>
      <rPr>
        <vertAlign val="subscript"/>
        <sz val="12"/>
        <color rgb="FF000000"/>
        <rFont val="Arial"/>
        <family val="2"/>
      </rPr>
      <t>max</t>
    </r>
  </si>
  <si>
    <r>
      <t>r</t>
    </r>
    <r>
      <rPr>
        <vertAlign val="subscript"/>
        <sz val="12"/>
        <color rgb="FF000000"/>
        <rFont val="Arial"/>
        <family val="2"/>
      </rPr>
      <t>sm</t>
    </r>
  </si>
  <si>
    <t>kg</t>
  </si>
  <si>
    <t>1 ton =</t>
  </si>
  <si>
    <t>1 meter =</t>
  </si>
  <si>
    <t>Jadi :</t>
  </si>
  <si>
    <t>1 ton. meter =</t>
  </si>
  <si>
    <t>Diameter Tulangan (mm)</t>
  </si>
  <si>
    <r>
      <t>Luas Penampang (mm</t>
    </r>
    <r>
      <rPr>
        <b/>
        <vertAlign val="superscript"/>
        <sz val="12"/>
        <color rgb="FF000000"/>
        <rFont val="AvantGarde Bk BT"/>
      </rPr>
      <t>2</t>
    </r>
    <r>
      <rPr>
        <b/>
        <sz val="12"/>
        <color rgb="FF000000"/>
        <rFont val="AvantGarde Bk BT"/>
      </rPr>
      <t>)</t>
    </r>
  </si>
  <si>
    <t>Jumlah tulangan (n) batang</t>
  </si>
  <si>
    <t>keterangan :</t>
  </si>
  <si>
    <t>Momen tumpuan = yang tertarik sisi atas balok</t>
  </si>
  <si>
    <t>Momen lapangan = yang tertarik sisi bawah balok</t>
  </si>
  <si>
    <t xml:space="preserve">d' 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</si>
  <si>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</t>
    </r>
  </si>
  <si>
    <t xml:space="preserve">fc 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</si>
  <si>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min </t>
    </r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</si>
  <si>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max</t>
    </r>
  </si>
  <si>
    <t xml:space="preserve">p 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</si>
  <si>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sengkang</t>
    </r>
  </si>
  <si>
    <t>t.m</t>
  </si>
  <si>
    <t>Balok B-C</t>
  </si>
  <si>
    <t>minimal 150 mm</t>
  </si>
  <si>
    <t>minimal 200 mm</t>
  </si>
  <si>
    <t>M tumpuan = Mu</t>
  </si>
  <si>
    <t>M lapangan = 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</si>
</sst>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0000"/>
    <numFmt numFmtId="166" formatCode="0.00.E+00"/>
    <numFmt numFmtId="167" formatCode="0.000.E+00"/>
    <numFmt numFmtId="168" formatCode="0.0.E+00"/>
  </numFmts>
  <fonts count="3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12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1"/>
    </font>
    <font>
      <b/>
      <sz val="12"/>
      <color rgb="FF000000"/>
      <name val="AvantGarde Bk BT"/>
    </font>
    <font>
      <b/>
      <i/>
      <sz val="12"/>
      <color rgb="FF000000"/>
      <name val="Symbol"/>
      <family val="1"/>
      <charset val="2"/>
    </font>
    <font>
      <b/>
      <vertAlign val="subscript"/>
      <sz val="12"/>
      <color rgb="FF000000"/>
      <name val="AvantGarde Bk BT"/>
    </font>
    <font>
      <b/>
      <sz val="12"/>
      <color rgb="FF000000"/>
      <name val="Symbol"/>
      <family val="1"/>
      <charset val="2"/>
    </font>
    <font>
      <b/>
      <vertAlign val="subscript"/>
      <sz val="12"/>
      <color rgb="FF000000"/>
      <name val="Arial"/>
      <family val="2"/>
    </font>
    <font>
      <b/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sz val="12"/>
      <color rgb="FF000000"/>
      <name val="Calibri"/>
      <family val="2"/>
    </font>
    <font>
      <sz val="11"/>
      <color rgb="FF000000"/>
      <name val="AvantGarde Bk BT"/>
    </font>
    <font>
      <sz val="11"/>
      <color rgb="FF000000"/>
      <name val="Calibri"/>
      <family val="2"/>
    </font>
    <font>
      <sz val="11"/>
      <name val="Calibri"/>
      <family val="2"/>
      <charset val="1"/>
      <scheme val="minor"/>
    </font>
    <font>
      <b/>
      <vertAlign val="superscript"/>
      <sz val="12"/>
      <color rgb="FF000000"/>
      <name val="AvantGarde Bk BT"/>
    </font>
    <font>
      <sz val="8"/>
      <color rgb="FF000000"/>
      <name val="AvantGarde Bk BT"/>
    </font>
    <font>
      <sz val="8"/>
      <color rgb="FF000000"/>
      <name val="Calibri"/>
      <family val="2"/>
    </font>
    <font>
      <b/>
      <sz val="12"/>
      <color rgb="FF002060"/>
      <name val="AvantGarde Bk BT"/>
    </font>
    <font>
      <b/>
      <sz val="12"/>
      <color rgb="FF000000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C00000"/>
      <name val="Calibri"/>
      <family val="2"/>
      <charset val="1"/>
      <scheme val="minor"/>
    </font>
    <font>
      <sz val="11"/>
      <color theme="1"/>
      <name val="Calibri"/>
      <family val="1"/>
      <charset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7DEE8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1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166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0" borderId="0" xfId="0" applyNumberForma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25" xfId="0" applyFont="1" applyBorder="1" applyAlignment="1">
      <alignment horizontal="right" vertical="center" wrapText="1" readingOrder="1"/>
    </xf>
    <xf numFmtId="0" fontId="11" fillId="0" borderId="26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readingOrder="1"/>
    </xf>
    <xf numFmtId="0" fontId="14" fillId="0" borderId="28" xfId="0" applyFont="1" applyBorder="1" applyAlignment="1">
      <alignment horizontal="right" vertical="center" wrapText="1" readingOrder="1"/>
    </xf>
    <xf numFmtId="0" fontId="11" fillId="0" borderId="29" xfId="0" applyFont="1" applyBorder="1" applyAlignment="1">
      <alignment horizontal="left" vertical="center" wrapText="1" readingOrder="1"/>
    </xf>
    <xf numFmtId="0" fontId="11" fillId="0" borderId="30" xfId="0" applyFont="1" applyBorder="1" applyAlignment="1">
      <alignment horizontal="left" vertical="center" wrapText="1" readingOrder="1"/>
    </xf>
    <xf numFmtId="0" fontId="12" fillId="0" borderId="31" xfId="0" applyFont="1" applyBorder="1" applyAlignment="1">
      <alignment horizontal="center" vertical="center" wrapText="1" readingOrder="1"/>
    </xf>
    <xf numFmtId="0" fontId="12" fillId="0" borderId="32" xfId="0" applyFont="1" applyBorder="1" applyAlignment="1">
      <alignment horizontal="center" vertical="center" wrapText="1" readingOrder="1"/>
    </xf>
    <xf numFmtId="0" fontId="18" fillId="0" borderId="19" xfId="0" applyFont="1" applyBorder="1" applyAlignment="1">
      <alignment horizontal="left" wrapText="1" readingOrder="1"/>
    </xf>
    <xf numFmtId="0" fontId="18" fillId="0" borderId="22" xfId="0" applyFont="1" applyBorder="1" applyAlignment="1">
      <alignment horizontal="left" wrapText="1" readingOrder="1"/>
    </xf>
    <xf numFmtId="0" fontId="18" fillId="0" borderId="33" xfId="0" applyFont="1" applyBorder="1" applyAlignment="1">
      <alignment horizontal="left" wrapText="1" readingOrder="1"/>
    </xf>
    <xf numFmtId="0" fontId="19" fillId="0" borderId="20" xfId="0" applyFont="1" applyBorder="1" applyAlignment="1">
      <alignment horizontal="center" wrapText="1" readingOrder="1"/>
    </xf>
    <xf numFmtId="0" fontId="19" fillId="0" borderId="23" xfId="0" applyFont="1" applyBorder="1" applyAlignment="1">
      <alignment horizontal="center" wrapText="1" readingOrder="1"/>
    </xf>
    <xf numFmtId="0" fontId="19" fillId="0" borderId="34" xfId="0" applyFont="1" applyBorder="1" applyAlignment="1">
      <alignment horizontal="center" wrapText="1" readingOrder="1"/>
    </xf>
    <xf numFmtId="0" fontId="19" fillId="2" borderId="23" xfId="0" applyFont="1" applyFill="1" applyBorder="1" applyAlignment="1">
      <alignment horizontal="center" wrapText="1" readingOrder="1"/>
    </xf>
    <xf numFmtId="0" fontId="20" fillId="0" borderId="21" xfId="0" applyFont="1" applyBorder="1" applyAlignment="1">
      <alignment horizontal="center" wrapText="1" readingOrder="1"/>
    </xf>
    <xf numFmtId="0" fontId="20" fillId="0" borderId="24" xfId="0" applyFont="1" applyBorder="1" applyAlignment="1">
      <alignment horizontal="left" wrapText="1" readingOrder="1"/>
    </xf>
    <xf numFmtId="0" fontId="20" fillId="0" borderId="35" xfId="0" applyFont="1" applyBorder="1" applyAlignment="1">
      <alignment horizontal="left" wrapText="1" readingOrder="1"/>
    </xf>
    <xf numFmtId="0" fontId="0" fillId="0" borderId="0" xfId="0" applyFill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  <xf numFmtId="167" fontId="0" fillId="0" borderId="3" xfId="0" applyNumberFormat="1" applyBorder="1" applyAlignment="1">
      <alignment horizontal="center"/>
    </xf>
    <xf numFmtId="0" fontId="10" fillId="0" borderId="0" xfId="0" applyFont="1" applyBorder="1"/>
    <xf numFmtId="0" fontId="0" fillId="0" borderId="0" xfId="0" applyBorder="1" applyAlignment="1">
      <alignment horizontal="center"/>
    </xf>
    <xf numFmtId="0" fontId="11" fillId="3" borderId="45" xfId="0" applyFont="1" applyFill="1" applyBorder="1" applyAlignment="1">
      <alignment horizontal="center" wrapText="1" readingOrder="1"/>
    </xf>
    <xf numFmtId="0" fontId="11" fillId="3" borderId="31" xfId="0" applyFont="1" applyFill="1" applyBorder="1" applyAlignment="1">
      <alignment horizontal="center" wrapText="1" readingOrder="1"/>
    </xf>
    <xf numFmtId="0" fontId="11" fillId="3" borderId="32" xfId="0" applyFont="1" applyFill="1" applyBorder="1" applyAlignment="1">
      <alignment horizontal="center" wrapText="1" readingOrder="1"/>
    </xf>
    <xf numFmtId="0" fontId="23" fillId="3" borderId="46" xfId="0" applyFont="1" applyFill="1" applyBorder="1" applyAlignment="1">
      <alignment horizontal="left" wrapText="1" readingOrder="1"/>
    </xf>
    <xf numFmtId="0" fontId="23" fillId="4" borderId="47" xfId="0" applyFont="1" applyFill="1" applyBorder="1" applyAlignment="1">
      <alignment horizontal="left" wrapText="1" readingOrder="1"/>
    </xf>
    <xf numFmtId="0" fontId="23" fillId="4" borderId="48" xfId="0" applyFont="1" applyFill="1" applyBorder="1" applyAlignment="1">
      <alignment horizontal="left" wrapText="1" readingOrder="1"/>
    </xf>
    <xf numFmtId="0" fontId="24" fillId="4" borderId="49" xfId="0" applyFont="1" applyFill="1" applyBorder="1" applyAlignment="1">
      <alignment horizontal="left" wrapText="1" readingOrder="1"/>
    </xf>
    <xf numFmtId="0" fontId="11" fillId="3" borderId="50" xfId="0" applyFont="1" applyFill="1" applyBorder="1" applyAlignment="1">
      <alignment horizontal="center" wrapText="1" readingOrder="1"/>
    </xf>
    <xf numFmtId="0" fontId="25" fillId="4" borderId="51" xfId="0" applyFont="1" applyFill="1" applyBorder="1" applyAlignment="1">
      <alignment horizontal="center" wrapText="1" readingOrder="1"/>
    </xf>
    <xf numFmtId="0" fontId="25" fillId="4" borderId="52" xfId="0" applyFont="1" applyFill="1" applyBorder="1" applyAlignment="1">
      <alignment horizontal="center" wrapText="1" readingOrder="1"/>
    </xf>
    <xf numFmtId="0" fontId="25" fillId="4" borderId="53" xfId="0" applyFont="1" applyFill="1" applyBorder="1" applyAlignment="1">
      <alignment horizontal="center" wrapText="1" readingOrder="1"/>
    </xf>
    <xf numFmtId="0" fontId="26" fillId="3" borderId="54" xfId="0" applyFont="1" applyFill="1" applyBorder="1" applyAlignment="1">
      <alignment horizontal="left" wrapText="1" readingOrder="1"/>
    </xf>
    <xf numFmtId="0" fontId="27" fillId="4" borderId="55" xfId="0" applyFont="1" applyFill="1" applyBorder="1" applyAlignment="1">
      <alignment horizontal="left" wrapText="1" readingOrder="1"/>
    </xf>
    <xf numFmtId="0" fontId="27" fillId="4" borderId="56" xfId="0" applyFont="1" applyFill="1" applyBorder="1" applyAlignment="1">
      <alignment horizontal="left" wrapText="1" readingOrder="1"/>
    </xf>
    <xf numFmtId="0" fontId="27" fillId="4" borderId="57" xfId="0" applyFont="1" applyFill="1" applyBorder="1" applyAlignment="1">
      <alignment horizontal="left" wrapText="1" readingOrder="1"/>
    </xf>
    <xf numFmtId="0" fontId="6" fillId="0" borderId="0" xfId="0" applyFont="1"/>
    <xf numFmtId="0" fontId="1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0" fillId="0" borderId="60" xfId="0" applyBorder="1" applyAlignment="1">
      <alignment horizontal="center"/>
    </xf>
    <xf numFmtId="0" fontId="29" fillId="0" borderId="60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3" xfId="0" applyBorder="1" applyAlignment="1">
      <alignment horizontal="center" vertical="center"/>
    </xf>
    <xf numFmtId="0" fontId="0" fillId="0" borderId="66" xfId="0" applyBorder="1" applyAlignment="1">
      <alignment horizontal="center"/>
    </xf>
    <xf numFmtId="0" fontId="0" fillId="0" borderId="63" xfId="0" applyBorder="1"/>
    <xf numFmtId="0" fontId="31" fillId="0" borderId="0" xfId="0" applyFont="1" applyBorder="1"/>
    <xf numFmtId="168" fontId="0" fillId="0" borderId="0" xfId="0" applyNumberFormat="1" applyAlignment="1">
      <alignment horizontal="center"/>
    </xf>
    <xf numFmtId="0" fontId="11" fillId="3" borderId="36" xfId="0" applyFont="1" applyFill="1" applyBorder="1" applyAlignment="1">
      <alignment horizontal="center" vertical="center" wrapText="1" readingOrder="1"/>
    </xf>
    <xf numFmtId="0" fontId="11" fillId="3" borderId="37" xfId="0" applyFont="1" applyFill="1" applyBorder="1" applyAlignment="1">
      <alignment horizontal="center" vertical="center" wrapText="1" readingOrder="1"/>
    </xf>
    <xf numFmtId="0" fontId="11" fillId="3" borderId="38" xfId="0" applyFont="1" applyFill="1" applyBorder="1" applyAlignment="1">
      <alignment horizontal="center" vertical="center" wrapText="1" readingOrder="1"/>
    </xf>
    <xf numFmtId="0" fontId="11" fillId="3" borderId="39" xfId="0" applyFont="1" applyFill="1" applyBorder="1" applyAlignment="1">
      <alignment horizontal="center" wrapText="1" readingOrder="1"/>
    </xf>
    <xf numFmtId="0" fontId="11" fillId="3" borderId="40" xfId="0" applyFont="1" applyFill="1" applyBorder="1" applyAlignment="1">
      <alignment horizontal="center" wrapText="1" readingOrder="1"/>
    </xf>
    <xf numFmtId="0" fontId="11" fillId="3" borderId="41" xfId="0" applyFont="1" applyFill="1" applyBorder="1" applyAlignment="1">
      <alignment horizontal="center" wrapText="1" readingOrder="1"/>
    </xf>
    <xf numFmtId="0" fontId="11" fillId="3" borderId="42" xfId="0" applyFont="1" applyFill="1" applyBorder="1" applyAlignment="1">
      <alignment horizontal="center" wrapText="1" readingOrder="1"/>
    </xf>
    <xf numFmtId="0" fontId="11" fillId="3" borderId="43" xfId="0" applyFont="1" applyFill="1" applyBorder="1" applyAlignment="1">
      <alignment horizontal="center" wrapText="1" readingOrder="1"/>
    </xf>
    <xf numFmtId="0" fontId="11" fillId="3" borderId="44" xfId="0" applyFont="1" applyFill="1" applyBorder="1" applyAlignment="1">
      <alignment horizontal="center" wrapText="1" readingOrder="1"/>
    </xf>
    <xf numFmtId="0" fontId="11" fillId="0" borderId="14" xfId="0" applyFont="1" applyBorder="1" applyAlignment="1">
      <alignment horizontal="center" wrapText="1" readingOrder="1"/>
    </xf>
    <xf numFmtId="0" fontId="11" fillId="0" borderId="15" xfId="0" applyFont="1" applyBorder="1" applyAlignment="1">
      <alignment horizontal="center" wrapText="1" readingOrder="1"/>
    </xf>
    <xf numFmtId="0" fontId="11" fillId="0" borderId="16" xfId="0" applyFont="1" applyBorder="1" applyAlignment="1">
      <alignment horizontal="center" wrapText="1" readingOrder="1"/>
    </xf>
    <xf numFmtId="0" fontId="11" fillId="0" borderId="17" xfId="0" applyFont="1" applyBorder="1" applyAlignment="1">
      <alignment horizontal="center" wrapText="1" readingOrder="1"/>
    </xf>
    <xf numFmtId="0" fontId="11" fillId="0" borderId="18" xfId="0" applyFont="1" applyBorder="1" applyAlignment="1">
      <alignment horizont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11" fillId="0" borderId="20" xfId="0" applyFont="1" applyBorder="1" applyAlignment="1">
      <alignment horizontal="center" vertical="center" wrapText="1" readingOrder="1"/>
    </xf>
    <xf numFmtId="0" fontId="11" fillId="0" borderId="21" xfId="0" applyFont="1" applyBorder="1" applyAlignment="1">
      <alignment horizontal="center" vertical="center" wrapText="1" readingOrder="1"/>
    </xf>
    <xf numFmtId="0" fontId="11" fillId="0" borderId="22" xfId="0" applyFont="1" applyBorder="1" applyAlignment="1">
      <alignment horizontal="center" vertical="center" wrapText="1" readingOrder="1"/>
    </xf>
    <xf numFmtId="0" fontId="11" fillId="0" borderId="23" xfId="0" applyFont="1" applyBorder="1" applyAlignment="1">
      <alignment horizontal="center" vertical="center" wrapText="1" readingOrder="1"/>
    </xf>
    <xf numFmtId="0" fontId="11" fillId="0" borderId="24" xfId="0" applyFont="1" applyBorder="1" applyAlignment="1">
      <alignment horizontal="center" vertical="center" wrapText="1" readingOrder="1"/>
    </xf>
    <xf numFmtId="0" fontId="12" fillId="0" borderId="22" xfId="0" applyFont="1" applyBorder="1" applyAlignment="1">
      <alignment horizontal="center" wrapText="1" readingOrder="1"/>
    </xf>
    <xf numFmtId="0" fontId="12" fillId="0" borderId="23" xfId="0" applyFont="1" applyBorder="1" applyAlignment="1">
      <alignment horizontal="center" wrapText="1" readingOrder="1"/>
    </xf>
    <xf numFmtId="0" fontId="12" fillId="0" borderId="24" xfId="0" applyFont="1" applyBorder="1" applyAlignment="1">
      <alignment horizontal="center" wrapText="1" readingOrder="1"/>
    </xf>
    <xf numFmtId="0" fontId="28" fillId="0" borderId="60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8" fillId="0" borderId="62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9" fillId="0" borderId="23" xfId="0" applyFont="1" applyFill="1" applyBorder="1" applyAlignment="1">
      <alignment horizontal="center" wrapText="1" readingOrder="1"/>
    </xf>
    <xf numFmtId="0" fontId="25" fillId="2" borderId="52" xfId="0" applyFont="1" applyFill="1" applyBorder="1" applyAlignment="1">
      <alignment horizontal="center" wrapText="1" readingOrder="1"/>
    </xf>
    <xf numFmtId="165" fontId="0" fillId="2" borderId="3" xfId="0" applyNumberForma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4942" cy="264560"/>
    <xdr:sp macro="" textlink="">
      <xdr:nvSpPr>
        <xdr:cNvPr id="26" name="Kotak Tek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829300" y="8410575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+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227883" cy="264560"/>
    <xdr:sp macro="" textlink="">
      <xdr:nvSpPr>
        <xdr:cNvPr id="43" name="Kotak Teks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7429500" y="8953500"/>
          <a:ext cx="227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-</a:t>
          </a:r>
        </a:p>
      </xdr:txBody>
    </xdr:sp>
    <xdr:clientData/>
  </xdr:oneCellAnchor>
  <xdr:twoCellAnchor>
    <xdr:from>
      <xdr:col>1</xdr:col>
      <xdr:colOff>0</xdr:colOff>
      <xdr:row>0</xdr:row>
      <xdr:rowOff>0</xdr:rowOff>
    </xdr:from>
    <xdr:to>
      <xdr:col>5</xdr:col>
      <xdr:colOff>104775</xdr:colOff>
      <xdr:row>1</xdr:row>
      <xdr:rowOff>180975</xdr:rowOff>
    </xdr:to>
    <xdr:sp macro="" textlink="">
      <xdr:nvSpPr>
        <xdr:cNvPr id="42" name="Titl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Grp="1"/>
        </xdr:cNvSpPr>
      </xdr:nvSpPr>
      <xdr:spPr bwMode="auto">
        <a:xfrm>
          <a:off x="609600" y="0"/>
          <a:ext cx="25431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5pPr>
          <a:lvl6pPr marL="4572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6pPr>
          <a:lvl7pPr marL="9144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7pPr>
          <a:lvl8pPr marL="13716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8pPr>
          <a:lvl9pPr marL="18288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9pPr>
        </a:lstStyle>
        <a:p>
          <a:pPr eaLnBrk="1" hangingPunct="1"/>
          <a:r>
            <a:rPr lang="id-ID" altLang="en-US" sz="1400"/>
            <a:t>Tabel Konstanta Perencanaan</a:t>
          </a:r>
        </a:p>
      </xdr:txBody>
    </xdr:sp>
    <xdr:clientData/>
  </xdr:twoCellAnchor>
  <xdr:twoCellAnchor>
    <xdr:from>
      <xdr:col>1</xdr:col>
      <xdr:colOff>0</xdr:colOff>
      <xdr:row>14</xdr:row>
      <xdr:rowOff>95250</xdr:rowOff>
    </xdr:from>
    <xdr:to>
      <xdr:col>4</xdr:col>
      <xdr:colOff>0</xdr:colOff>
      <xdr:row>16</xdr:row>
      <xdr:rowOff>26987</xdr:rowOff>
    </xdr:to>
    <xdr:sp macro="" textlink="">
      <xdr:nvSpPr>
        <xdr:cNvPr id="46" name="Titl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Grp="1"/>
        </xdr:cNvSpPr>
      </xdr:nvSpPr>
      <xdr:spPr bwMode="auto">
        <a:xfrm>
          <a:off x="609600" y="3038475"/>
          <a:ext cx="1828800" cy="3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rtlCol="0" anchor="ctr" anchorCtr="0" compatLnSpc="1">
          <a:prstTxWarp prst="textNoShape">
            <a:avLst/>
          </a:prstTxWarp>
          <a:normAutofit fontScale="90000"/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5pPr>
          <a:lvl6pPr marL="4572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6pPr>
          <a:lvl7pPr marL="9144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7pPr>
          <a:lvl8pPr marL="13716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8pPr>
          <a:lvl9pPr marL="18288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9pPr>
        </a:lstStyle>
        <a:p>
          <a:pPr eaLnBrk="1" fontAlgn="auto" hangingPunct="1">
            <a:spcAft>
              <a:spcPts val="0"/>
            </a:spcAft>
            <a:defRPr/>
          </a:pPr>
          <a:r>
            <a:rPr lang="id-ID" sz="1600"/>
            <a:t>Tabel Tulangan Baja</a:t>
          </a:r>
        </a:p>
      </xdr:txBody>
    </xdr:sp>
    <xdr:clientData/>
  </xdr:twoCellAnchor>
  <xdr:twoCellAnchor>
    <xdr:from>
      <xdr:col>13</xdr:col>
      <xdr:colOff>0</xdr:colOff>
      <xdr:row>16</xdr:row>
      <xdr:rowOff>0</xdr:rowOff>
    </xdr:from>
    <xdr:to>
      <xdr:col>16</xdr:col>
      <xdr:colOff>304800</xdr:colOff>
      <xdr:row>16</xdr:row>
      <xdr:rowOff>322262</xdr:rowOff>
    </xdr:to>
    <xdr:sp macro="" textlink="">
      <xdr:nvSpPr>
        <xdr:cNvPr id="47" name="Title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Grp="1"/>
        </xdr:cNvSpPr>
      </xdr:nvSpPr>
      <xdr:spPr bwMode="auto">
        <a:xfrm>
          <a:off x="7924800" y="3333750"/>
          <a:ext cx="2133600" cy="3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rtlCol="0" anchor="ctr" anchorCtr="0" compatLnSpc="1">
          <a:prstTxWarp prst="textNoShape">
            <a:avLst/>
          </a:prstTxWarp>
          <a:normAutofit fontScale="90000"/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5pPr>
          <a:lvl6pPr marL="4572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6pPr>
          <a:lvl7pPr marL="9144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7pPr>
          <a:lvl8pPr marL="13716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8pPr>
          <a:lvl9pPr marL="18288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9pPr>
        </a:lstStyle>
        <a:p>
          <a:pPr eaLnBrk="1" fontAlgn="auto" hangingPunct="1">
            <a:spcAft>
              <a:spcPts val="0"/>
            </a:spcAft>
            <a:defRPr/>
          </a:pPr>
          <a:r>
            <a:rPr lang="en-US" sz="1600"/>
            <a:t>Gambar Bidang Momen</a:t>
          </a:r>
          <a:endParaRPr lang="id-ID" sz="1600"/>
        </a:p>
      </xdr:txBody>
    </xdr:sp>
    <xdr:clientData/>
  </xdr:twoCellAnchor>
  <xdr:twoCellAnchor editAs="oneCell">
    <xdr:from>
      <xdr:col>12</xdr:col>
      <xdr:colOff>533399</xdr:colOff>
      <xdr:row>16</xdr:row>
      <xdr:rowOff>358870</xdr:rowOff>
    </xdr:from>
    <xdr:to>
      <xdr:col>19</xdr:col>
      <xdr:colOff>470816</xdr:colOff>
      <xdr:row>31</xdr:row>
      <xdr:rowOff>195757</xdr:rowOff>
    </xdr:to>
    <xdr:pic>
      <xdr:nvPicPr>
        <xdr:cNvPr id="8" name="Gambar 7">
          <a:extLst>
            <a:ext uri="{FF2B5EF4-FFF2-40B4-BE49-F238E27FC236}">
              <a16:creationId xmlns:a16="http://schemas.microsoft.com/office/drawing/2014/main" id="{230375C4-CB3B-4BDE-A050-62738B6B66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675" t="23387" r="33463" b="27589"/>
        <a:stretch/>
      </xdr:blipFill>
      <xdr:spPr>
        <a:xfrm>
          <a:off x="7848599" y="3692620"/>
          <a:ext cx="4204617" cy="32277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2</xdr:row>
          <xdr:rowOff>38100</xdr:rowOff>
        </xdr:from>
        <xdr:to>
          <xdr:col>9</xdr:col>
          <xdr:colOff>361950</xdr:colOff>
          <xdr:row>9</xdr:row>
          <xdr:rowOff>104775</xdr:rowOff>
        </xdr:to>
        <xdr:sp macro="" textlink="">
          <xdr:nvSpPr>
            <xdr:cNvPr id="2050" name="Object 14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400049</xdr:colOff>
      <xdr:row>21</xdr:row>
      <xdr:rowOff>0</xdr:rowOff>
    </xdr:from>
    <xdr:to>
      <xdr:col>24</xdr:col>
      <xdr:colOff>923924</xdr:colOff>
      <xdr:row>24</xdr:row>
      <xdr:rowOff>9525</xdr:rowOff>
    </xdr:to>
    <xdr:sp macro="" textlink="">
      <xdr:nvSpPr>
        <xdr:cNvPr id="3" name="Persegi Panja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382999" y="4343400"/>
          <a:ext cx="523875" cy="7715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457200</xdr:colOff>
      <xdr:row>21</xdr:row>
      <xdr:rowOff>66675</xdr:rowOff>
    </xdr:from>
    <xdr:to>
      <xdr:col>24</xdr:col>
      <xdr:colOff>866775</xdr:colOff>
      <xdr:row>23</xdr:row>
      <xdr:rowOff>133350</xdr:rowOff>
    </xdr:to>
    <xdr:sp macro="" textlink="">
      <xdr:nvSpPr>
        <xdr:cNvPr id="4" name="Persegi Panja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440150" y="4410075"/>
          <a:ext cx="409575" cy="638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800100</xdr:colOff>
      <xdr:row>23</xdr:row>
      <xdr:rowOff>57150</xdr:rowOff>
    </xdr:from>
    <xdr:to>
      <xdr:col>24</xdr:col>
      <xdr:colOff>845819</xdr:colOff>
      <xdr:row>23</xdr:row>
      <xdr:rowOff>102869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6783050" y="497205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466725</xdr:colOff>
      <xdr:row>21</xdr:row>
      <xdr:rowOff>95250</xdr:rowOff>
    </xdr:from>
    <xdr:to>
      <xdr:col>24</xdr:col>
      <xdr:colOff>512444</xdr:colOff>
      <xdr:row>21</xdr:row>
      <xdr:rowOff>140969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6449675" y="443865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800100</xdr:colOff>
      <xdr:row>21</xdr:row>
      <xdr:rowOff>95250</xdr:rowOff>
    </xdr:from>
    <xdr:to>
      <xdr:col>24</xdr:col>
      <xdr:colOff>845819</xdr:colOff>
      <xdr:row>21</xdr:row>
      <xdr:rowOff>140969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6783050" y="443865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644523</xdr:colOff>
      <xdr:row>21</xdr:row>
      <xdr:rowOff>95250</xdr:rowOff>
    </xdr:from>
    <xdr:to>
      <xdr:col>24</xdr:col>
      <xdr:colOff>690242</xdr:colOff>
      <xdr:row>21</xdr:row>
      <xdr:rowOff>140969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6889940" y="444500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476250</xdr:colOff>
      <xdr:row>23</xdr:row>
      <xdr:rowOff>57150</xdr:rowOff>
    </xdr:from>
    <xdr:to>
      <xdr:col>24</xdr:col>
      <xdr:colOff>521969</xdr:colOff>
      <xdr:row>23</xdr:row>
      <xdr:rowOff>102869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6459200" y="497205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oneCellAnchor>
    <xdr:from>
      <xdr:col>24</xdr:col>
      <xdr:colOff>400050</xdr:colOff>
      <xdr:row>19</xdr:row>
      <xdr:rowOff>171450</xdr:rowOff>
    </xdr:from>
    <xdr:ext cx="561244" cy="264560"/>
    <xdr:sp macro="" textlink="">
      <xdr:nvSpPr>
        <xdr:cNvPr id="7" name="Kotak Teks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6645467" y="410845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3</a:t>
          </a:r>
          <a:r>
            <a:rPr lang="en-ID" sz="1100"/>
            <a:t> </a:t>
          </a:r>
          <a:r>
            <a:rPr lang="az-Cyrl-AZ" sz="1100"/>
            <a:t>Ф</a:t>
          </a:r>
          <a:r>
            <a:rPr lang="en-US" sz="1100"/>
            <a:t> 1</a:t>
          </a:r>
          <a:r>
            <a:rPr lang="id-ID" sz="1100"/>
            <a:t>6</a:t>
          </a:r>
          <a:endParaRPr lang="en-ID" sz="1100"/>
        </a:p>
      </xdr:txBody>
    </xdr:sp>
    <xdr:clientData/>
  </xdr:oneCellAnchor>
  <xdr:oneCellAnchor>
    <xdr:from>
      <xdr:col>24</xdr:col>
      <xdr:colOff>895350</xdr:colOff>
      <xdr:row>23</xdr:row>
      <xdr:rowOff>19050</xdr:rowOff>
    </xdr:from>
    <xdr:ext cx="561244" cy="264560"/>
    <xdr:sp macro="" textlink="">
      <xdr:nvSpPr>
        <xdr:cNvPr id="16" name="Kotak Teks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7140767" y="494030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2</a:t>
          </a:r>
          <a:r>
            <a:rPr lang="en-ID" sz="1100"/>
            <a:t> </a:t>
          </a:r>
          <a:r>
            <a:rPr lang="az-Cyrl-AZ" sz="1100"/>
            <a:t>Ф</a:t>
          </a:r>
          <a:r>
            <a:rPr lang="en-US" sz="1100"/>
            <a:t> 1</a:t>
          </a:r>
          <a:r>
            <a:rPr lang="id-ID" sz="1100"/>
            <a:t>6</a:t>
          </a:r>
          <a:endParaRPr lang="en-ID" sz="1100"/>
        </a:p>
      </xdr:txBody>
    </xdr:sp>
    <xdr:clientData/>
  </xdr:oneCellAnchor>
  <xdr:oneCellAnchor>
    <xdr:from>
      <xdr:col>24</xdr:col>
      <xdr:colOff>895350</xdr:colOff>
      <xdr:row>21</xdr:row>
      <xdr:rowOff>161925</xdr:rowOff>
    </xdr:from>
    <xdr:ext cx="612219" cy="264560"/>
    <xdr:sp macro="" textlink="">
      <xdr:nvSpPr>
        <xdr:cNvPr id="18" name="Kotak Teks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6878300" y="4505325"/>
          <a:ext cx="6122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az-Cyrl-AZ" sz="1100"/>
            <a:t>Ф</a:t>
          </a:r>
          <a:r>
            <a:rPr lang="en-US" sz="1100"/>
            <a:t>8-200</a:t>
          </a:r>
          <a:endParaRPr lang="en-ID" sz="1100"/>
        </a:p>
      </xdr:txBody>
    </xdr:sp>
    <xdr:clientData/>
  </xdr:oneCellAnchor>
  <xdr:twoCellAnchor>
    <xdr:from>
      <xdr:col>24</xdr:col>
      <xdr:colOff>619125</xdr:colOff>
      <xdr:row>24</xdr:row>
      <xdr:rowOff>47625</xdr:rowOff>
    </xdr:from>
    <xdr:to>
      <xdr:col>24</xdr:col>
      <xdr:colOff>1381125</xdr:colOff>
      <xdr:row>24</xdr:row>
      <xdr:rowOff>47625</xdr:rowOff>
    </xdr:to>
    <xdr:cxnSp macro="">
      <xdr:nvCxnSpPr>
        <xdr:cNvPr id="19" name="Konektor Lurus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16602075" y="5153025"/>
          <a:ext cx="762000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499110</xdr:colOff>
      <xdr:row>23</xdr:row>
      <xdr:rowOff>95250</xdr:rowOff>
    </xdr:from>
    <xdr:to>
      <xdr:col>24</xdr:col>
      <xdr:colOff>661987</xdr:colOff>
      <xdr:row>24</xdr:row>
      <xdr:rowOff>47625</xdr:rowOff>
    </xdr:to>
    <xdr:cxnSp macro="">
      <xdr:nvCxnSpPr>
        <xdr:cNvPr id="22" name="Konektor Lurus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16482060" y="5010150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819150</xdr:colOff>
      <xdr:row>23</xdr:row>
      <xdr:rowOff>95250</xdr:rowOff>
    </xdr:from>
    <xdr:to>
      <xdr:col>24</xdr:col>
      <xdr:colOff>982027</xdr:colOff>
      <xdr:row>24</xdr:row>
      <xdr:rowOff>47625</xdr:rowOff>
    </xdr:to>
    <xdr:cxnSp macro="">
      <xdr:nvCxnSpPr>
        <xdr:cNvPr id="24" name="Konektor Lurus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>
          <a:off x="16802100" y="5010150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866775</xdr:colOff>
      <xdr:row>22</xdr:row>
      <xdr:rowOff>190500</xdr:rowOff>
    </xdr:from>
    <xdr:to>
      <xdr:col>24</xdr:col>
      <xdr:colOff>1381125</xdr:colOff>
      <xdr:row>22</xdr:row>
      <xdr:rowOff>195263</xdr:rowOff>
    </xdr:to>
    <xdr:cxnSp macro="">
      <xdr:nvCxnSpPr>
        <xdr:cNvPr id="25" name="Konektor Lurus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>
          <a:stCxn id="4" idx="3"/>
        </xdr:cNvCxnSpPr>
      </xdr:nvCxnSpPr>
      <xdr:spPr>
        <a:xfrm flipV="1">
          <a:off x="16849725" y="4724400"/>
          <a:ext cx="514350" cy="476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219075</xdr:colOff>
      <xdr:row>26</xdr:row>
      <xdr:rowOff>28575</xdr:rowOff>
    </xdr:from>
    <xdr:to>
      <xdr:col>24</xdr:col>
      <xdr:colOff>742950</xdr:colOff>
      <xdr:row>30</xdr:row>
      <xdr:rowOff>38100</xdr:rowOff>
    </xdr:to>
    <xdr:sp macro="" textlink="">
      <xdr:nvSpPr>
        <xdr:cNvPr id="27" name="Persegi Panjan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6202025" y="5524500"/>
          <a:ext cx="523875" cy="7715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276225</xdr:colOff>
      <xdr:row>26</xdr:row>
      <xdr:rowOff>85725</xdr:rowOff>
    </xdr:from>
    <xdr:to>
      <xdr:col>24</xdr:col>
      <xdr:colOff>685800</xdr:colOff>
      <xdr:row>29</xdr:row>
      <xdr:rowOff>171450</xdr:rowOff>
    </xdr:to>
    <xdr:sp macro="" textlink="">
      <xdr:nvSpPr>
        <xdr:cNvPr id="28" name="Persegi Panjan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16259175" y="5581650"/>
          <a:ext cx="409575" cy="6572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297473</xdr:colOff>
      <xdr:row>26</xdr:row>
      <xdr:rowOff>104775</xdr:rowOff>
    </xdr:from>
    <xdr:to>
      <xdr:col>24</xdr:col>
      <xdr:colOff>343192</xdr:colOff>
      <xdr:row>26</xdr:row>
      <xdr:rowOff>150494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6519281" y="559264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616927</xdr:colOff>
      <xdr:row>26</xdr:row>
      <xdr:rowOff>104775</xdr:rowOff>
    </xdr:from>
    <xdr:to>
      <xdr:col>24</xdr:col>
      <xdr:colOff>662646</xdr:colOff>
      <xdr:row>26</xdr:row>
      <xdr:rowOff>150494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16838735" y="559264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450852</xdr:colOff>
      <xdr:row>26</xdr:row>
      <xdr:rowOff>95256</xdr:rowOff>
    </xdr:from>
    <xdr:to>
      <xdr:col>24</xdr:col>
      <xdr:colOff>496571</xdr:colOff>
      <xdr:row>26</xdr:row>
      <xdr:rowOff>140975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696269" y="5598589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451907</xdr:colOff>
      <xdr:row>29</xdr:row>
      <xdr:rowOff>95250</xdr:rowOff>
    </xdr:from>
    <xdr:to>
      <xdr:col>24</xdr:col>
      <xdr:colOff>497626</xdr:colOff>
      <xdr:row>29</xdr:row>
      <xdr:rowOff>140969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16697324" y="6170083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619125</xdr:colOff>
      <xdr:row>29</xdr:row>
      <xdr:rowOff>95250</xdr:rowOff>
    </xdr:from>
    <xdr:to>
      <xdr:col>24</xdr:col>
      <xdr:colOff>664844</xdr:colOff>
      <xdr:row>29</xdr:row>
      <xdr:rowOff>140969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6602075" y="6162675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295275</xdr:colOff>
      <xdr:row>29</xdr:row>
      <xdr:rowOff>95250</xdr:rowOff>
    </xdr:from>
    <xdr:to>
      <xdr:col>24</xdr:col>
      <xdr:colOff>340994</xdr:colOff>
      <xdr:row>29</xdr:row>
      <xdr:rowOff>140969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6278225" y="6162675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oneCellAnchor>
    <xdr:from>
      <xdr:col>24</xdr:col>
      <xdr:colOff>219075</xdr:colOff>
      <xdr:row>25</xdr:row>
      <xdr:rowOff>19050</xdr:rowOff>
    </xdr:from>
    <xdr:ext cx="561244" cy="264560"/>
    <xdr:sp macro="" textlink="">
      <xdr:nvSpPr>
        <xdr:cNvPr id="37" name="Kotak Teks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16464492" y="532130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3</a:t>
          </a:r>
          <a:r>
            <a:rPr lang="en-ID" sz="1100"/>
            <a:t> </a:t>
          </a:r>
          <a:r>
            <a:rPr lang="az-Cyrl-AZ" sz="1100"/>
            <a:t>Ф</a:t>
          </a:r>
          <a:r>
            <a:rPr lang="en-US" sz="1100"/>
            <a:t> 1</a:t>
          </a:r>
          <a:r>
            <a:rPr lang="id-ID" sz="1100"/>
            <a:t>6</a:t>
          </a:r>
          <a:endParaRPr lang="en-ID" sz="1100"/>
        </a:p>
      </xdr:txBody>
    </xdr:sp>
    <xdr:clientData/>
  </xdr:oneCellAnchor>
  <xdr:oneCellAnchor>
    <xdr:from>
      <xdr:col>24</xdr:col>
      <xdr:colOff>781050</xdr:colOff>
      <xdr:row>29</xdr:row>
      <xdr:rowOff>9525</xdr:rowOff>
    </xdr:from>
    <xdr:ext cx="561244" cy="264560"/>
    <xdr:sp macro="" textlink="">
      <xdr:nvSpPr>
        <xdr:cNvPr id="39" name="Kotak Teks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17026467" y="6084358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5</a:t>
          </a:r>
          <a:r>
            <a:rPr lang="en-ID" sz="1100"/>
            <a:t> </a:t>
          </a:r>
          <a:r>
            <a:rPr lang="az-Cyrl-AZ" sz="1100"/>
            <a:t>Ф</a:t>
          </a:r>
          <a:r>
            <a:rPr lang="en-US" sz="1100"/>
            <a:t> 1</a:t>
          </a:r>
          <a:r>
            <a:rPr lang="id-ID" sz="1100"/>
            <a:t>6</a:t>
          </a:r>
          <a:endParaRPr lang="en-ID" sz="1100"/>
        </a:p>
      </xdr:txBody>
    </xdr:sp>
    <xdr:clientData/>
  </xdr:oneCellAnchor>
  <xdr:oneCellAnchor>
    <xdr:from>
      <xdr:col>24</xdr:col>
      <xdr:colOff>781050</xdr:colOff>
      <xdr:row>26</xdr:row>
      <xdr:rowOff>152400</xdr:rowOff>
    </xdr:from>
    <xdr:ext cx="612219" cy="264560"/>
    <xdr:sp macro="" textlink="">
      <xdr:nvSpPr>
        <xdr:cNvPr id="41" name="Kotak Teks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16764000" y="5648325"/>
          <a:ext cx="6122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az-Cyrl-AZ" sz="1100"/>
            <a:t>Ф</a:t>
          </a:r>
          <a:r>
            <a:rPr lang="en-US" sz="1100"/>
            <a:t>8-200</a:t>
          </a:r>
          <a:endParaRPr lang="en-ID" sz="1100"/>
        </a:p>
      </xdr:txBody>
    </xdr:sp>
    <xdr:clientData/>
  </xdr:oneCellAnchor>
  <xdr:twoCellAnchor>
    <xdr:from>
      <xdr:col>24</xdr:col>
      <xdr:colOff>685800</xdr:colOff>
      <xdr:row>27</xdr:row>
      <xdr:rowOff>171450</xdr:rowOff>
    </xdr:from>
    <xdr:to>
      <xdr:col>24</xdr:col>
      <xdr:colOff>1200150</xdr:colOff>
      <xdr:row>27</xdr:row>
      <xdr:rowOff>176213</xdr:rowOff>
    </xdr:to>
    <xdr:cxnSp macro="">
      <xdr:nvCxnSpPr>
        <xdr:cNvPr id="43" name="Konektor Lurus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16668750" y="5857875"/>
          <a:ext cx="514350" cy="476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447675</xdr:colOff>
      <xdr:row>30</xdr:row>
      <xdr:rowOff>76200</xdr:rowOff>
    </xdr:from>
    <xdr:to>
      <xdr:col>24</xdr:col>
      <xdr:colOff>1209675</xdr:colOff>
      <xdr:row>30</xdr:row>
      <xdr:rowOff>76200</xdr:rowOff>
    </xdr:to>
    <xdr:cxnSp macro="">
      <xdr:nvCxnSpPr>
        <xdr:cNvPr id="44" name="Konektor Lurus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16430625" y="6334125"/>
          <a:ext cx="762000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314325</xdr:colOff>
      <xdr:row>29</xdr:row>
      <xdr:rowOff>133350</xdr:rowOff>
    </xdr:from>
    <xdr:to>
      <xdr:col>24</xdr:col>
      <xdr:colOff>477202</xdr:colOff>
      <xdr:row>30</xdr:row>
      <xdr:rowOff>85725</xdr:rowOff>
    </xdr:to>
    <xdr:cxnSp macro="">
      <xdr:nvCxnSpPr>
        <xdr:cNvPr id="46" name="Konektor Lurus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>
          <a:off x="16297275" y="6200775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491068</xdr:colOff>
      <xdr:row>29</xdr:row>
      <xdr:rowOff>122767</xdr:rowOff>
    </xdr:from>
    <xdr:to>
      <xdr:col>24</xdr:col>
      <xdr:colOff>653945</xdr:colOff>
      <xdr:row>30</xdr:row>
      <xdr:rowOff>75142</xdr:rowOff>
    </xdr:to>
    <xdr:cxnSp macro="">
      <xdr:nvCxnSpPr>
        <xdr:cNvPr id="48" name="Konektor Lurus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16736485" y="6197600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647700</xdr:colOff>
      <xdr:row>29</xdr:row>
      <xdr:rowOff>133350</xdr:rowOff>
    </xdr:from>
    <xdr:to>
      <xdr:col>24</xdr:col>
      <xdr:colOff>810577</xdr:colOff>
      <xdr:row>30</xdr:row>
      <xdr:rowOff>85725</xdr:rowOff>
    </xdr:to>
    <xdr:cxnSp macro="">
      <xdr:nvCxnSpPr>
        <xdr:cNvPr id="49" name="Konektor Lurus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16630650" y="6200775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293073</xdr:colOff>
      <xdr:row>28</xdr:row>
      <xdr:rowOff>183177</xdr:rowOff>
    </xdr:from>
    <xdr:to>
      <xdr:col>24</xdr:col>
      <xdr:colOff>338792</xdr:colOff>
      <xdr:row>29</xdr:row>
      <xdr:rowOff>38396</xdr:rowOff>
    </xdr:to>
    <xdr:sp macro="" textlink="">
      <xdr:nvSpPr>
        <xdr:cNvPr id="67" name="Oval 66">
          <a:extLst>
            <a:ext uri="{FF2B5EF4-FFF2-40B4-BE49-F238E27FC236}">
              <a16:creationId xmlns:a16="http://schemas.microsoft.com/office/drawing/2014/main" id="{51AA726A-C646-422B-A452-A6A3AE61F837}"/>
            </a:ext>
          </a:extLst>
        </xdr:cNvPr>
        <xdr:cNvSpPr/>
      </xdr:nvSpPr>
      <xdr:spPr>
        <a:xfrm>
          <a:off x="16514881" y="6052042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630118</xdr:colOff>
      <xdr:row>28</xdr:row>
      <xdr:rowOff>175848</xdr:rowOff>
    </xdr:from>
    <xdr:to>
      <xdr:col>24</xdr:col>
      <xdr:colOff>675837</xdr:colOff>
      <xdr:row>29</xdr:row>
      <xdr:rowOff>31067</xdr:rowOff>
    </xdr:to>
    <xdr:sp macro="" textlink="">
      <xdr:nvSpPr>
        <xdr:cNvPr id="73" name="Oval 72">
          <a:extLst>
            <a:ext uri="{FF2B5EF4-FFF2-40B4-BE49-F238E27FC236}">
              <a16:creationId xmlns:a16="http://schemas.microsoft.com/office/drawing/2014/main" id="{ABC907C0-83FA-42ED-8DC9-91383972D028}"/>
            </a:ext>
          </a:extLst>
        </xdr:cNvPr>
        <xdr:cNvSpPr/>
      </xdr:nvSpPr>
      <xdr:spPr>
        <a:xfrm>
          <a:off x="16851926" y="6044713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644768</xdr:colOff>
      <xdr:row>28</xdr:row>
      <xdr:rowOff>183176</xdr:rowOff>
    </xdr:from>
    <xdr:to>
      <xdr:col>24</xdr:col>
      <xdr:colOff>937845</xdr:colOff>
      <xdr:row>30</xdr:row>
      <xdr:rowOff>109907</xdr:rowOff>
    </xdr:to>
    <xdr:cxnSp macro="">
      <xdr:nvCxnSpPr>
        <xdr:cNvPr id="86" name="Konektor Lurus 85">
          <a:extLst>
            <a:ext uri="{FF2B5EF4-FFF2-40B4-BE49-F238E27FC236}">
              <a16:creationId xmlns:a16="http://schemas.microsoft.com/office/drawing/2014/main" id="{2939B0E6-DCFF-4795-90EE-5FA0FFC7EFD5}"/>
            </a:ext>
          </a:extLst>
        </xdr:cNvPr>
        <xdr:cNvCxnSpPr/>
      </xdr:nvCxnSpPr>
      <xdr:spPr>
        <a:xfrm>
          <a:off x="16866576" y="6052041"/>
          <a:ext cx="293077" cy="307731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306916</xdr:colOff>
      <xdr:row>29</xdr:row>
      <xdr:rowOff>0</xdr:rowOff>
    </xdr:from>
    <xdr:to>
      <xdr:col>24</xdr:col>
      <xdr:colOff>599993</xdr:colOff>
      <xdr:row>30</xdr:row>
      <xdr:rowOff>117231</xdr:rowOff>
    </xdr:to>
    <xdr:cxnSp macro="">
      <xdr:nvCxnSpPr>
        <xdr:cNvPr id="40" name="Konektor Lurus 85">
          <a:extLst>
            <a:ext uri="{FF2B5EF4-FFF2-40B4-BE49-F238E27FC236}">
              <a16:creationId xmlns:a16="http://schemas.microsoft.com/office/drawing/2014/main" id="{2939B0E6-DCFF-4795-90EE-5FA0FFC7EFD5}"/>
            </a:ext>
          </a:extLst>
        </xdr:cNvPr>
        <xdr:cNvCxnSpPr/>
      </xdr:nvCxnSpPr>
      <xdr:spPr>
        <a:xfrm>
          <a:off x="16552333" y="6074833"/>
          <a:ext cx="293077" cy="307731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2"/>
  <sheetViews>
    <sheetView topLeftCell="A19" workbookViewId="0">
      <selection activeCell="G26" sqref="G26"/>
    </sheetView>
  </sheetViews>
  <sheetFormatPr defaultRowHeight="15"/>
  <sheetData>
    <row r="2" spans="2:16" ht="15.75" thickBot="1"/>
    <row r="3" spans="2:16" ht="16.5" customHeight="1" thickBot="1">
      <c r="B3" s="104" t="s">
        <v>53</v>
      </c>
      <c r="C3" s="105"/>
      <c r="D3" s="106"/>
      <c r="E3" s="107" t="s">
        <v>54</v>
      </c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8"/>
    </row>
    <row r="4" spans="2:16" ht="24" customHeight="1">
      <c r="B4" s="109" t="s">
        <v>55</v>
      </c>
      <c r="C4" s="112" t="s">
        <v>56</v>
      </c>
      <c r="D4" s="115" t="s">
        <v>57</v>
      </c>
      <c r="E4" s="41" t="s">
        <v>58</v>
      </c>
      <c r="F4" s="42">
        <v>17</v>
      </c>
      <c r="G4" s="41" t="s">
        <v>58</v>
      </c>
      <c r="H4" s="42">
        <v>20</v>
      </c>
      <c r="I4" s="41" t="s">
        <v>58</v>
      </c>
      <c r="J4" s="42">
        <v>25</v>
      </c>
      <c r="K4" s="41" t="s">
        <v>58</v>
      </c>
      <c r="L4" s="42">
        <v>30</v>
      </c>
      <c r="M4" s="41" t="s">
        <v>58</v>
      </c>
      <c r="N4" s="42">
        <v>35</v>
      </c>
      <c r="O4" s="41" t="s">
        <v>58</v>
      </c>
      <c r="P4" s="43">
        <v>40</v>
      </c>
    </row>
    <row r="5" spans="2:16" ht="18.75">
      <c r="B5" s="110"/>
      <c r="C5" s="113"/>
      <c r="D5" s="116"/>
      <c r="E5" s="44" t="s">
        <v>59</v>
      </c>
      <c r="F5" s="45">
        <v>0.85</v>
      </c>
      <c r="G5" s="44" t="s">
        <v>59</v>
      </c>
      <c r="H5" s="45">
        <v>0.85</v>
      </c>
      <c r="I5" s="44" t="s">
        <v>59</v>
      </c>
      <c r="J5" s="45">
        <v>0.85</v>
      </c>
      <c r="K5" s="44" t="s">
        <v>59</v>
      </c>
      <c r="L5" s="45">
        <v>0.85</v>
      </c>
      <c r="M5" s="44" t="s">
        <v>59</v>
      </c>
      <c r="N5" s="45">
        <v>0.85</v>
      </c>
      <c r="O5" s="44" t="s">
        <v>59</v>
      </c>
      <c r="P5" s="46">
        <v>0.77</v>
      </c>
    </row>
    <row r="6" spans="2:16" ht="20.25" thickBot="1">
      <c r="B6" s="111"/>
      <c r="C6" s="114"/>
      <c r="D6" s="117"/>
      <c r="E6" s="47" t="s">
        <v>60</v>
      </c>
      <c r="F6" s="47" t="s">
        <v>61</v>
      </c>
      <c r="G6" s="47" t="s">
        <v>60</v>
      </c>
      <c r="H6" s="47" t="s">
        <v>61</v>
      </c>
      <c r="I6" s="47" t="s">
        <v>60</v>
      </c>
      <c r="J6" s="47" t="s">
        <v>61</v>
      </c>
      <c r="K6" s="47" t="s">
        <v>60</v>
      </c>
      <c r="L6" s="47" t="s">
        <v>61</v>
      </c>
      <c r="M6" s="47" t="s">
        <v>60</v>
      </c>
      <c r="N6" s="47" t="s">
        <v>61</v>
      </c>
      <c r="O6" s="47" t="s">
        <v>60</v>
      </c>
      <c r="P6" s="48" t="s">
        <v>61</v>
      </c>
    </row>
    <row r="7" spans="2:16" ht="15.7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spans="2:16">
      <c r="B8" s="52">
        <v>24</v>
      </c>
      <c r="C8" s="53">
        <v>240</v>
      </c>
      <c r="D8" s="55">
        <v>5.7999999999999996E-3</v>
      </c>
      <c r="E8" s="53">
        <v>2.7400000000000001E-2</v>
      </c>
      <c r="F8" s="53">
        <v>1.32E-2</v>
      </c>
      <c r="G8" s="53">
        <v>3.2300000000000002E-2</v>
      </c>
      <c r="H8" s="53">
        <v>1.5599999999999999E-2</v>
      </c>
      <c r="I8" s="55">
        <v>4.0300000000000002E-2</v>
      </c>
      <c r="J8" s="53">
        <v>1.9800000000000002E-2</v>
      </c>
      <c r="K8" s="53">
        <v>4.8399999999999999E-2</v>
      </c>
      <c r="L8" s="53">
        <v>2.3900000000000001E-2</v>
      </c>
      <c r="M8" s="53">
        <v>5.6399999999999999E-2</v>
      </c>
      <c r="N8" s="53">
        <v>2.69E-2</v>
      </c>
      <c r="O8" s="53">
        <v>5.8400000000000001E-2</v>
      </c>
      <c r="P8" s="54">
        <v>3.1300000000000001E-2</v>
      </c>
    </row>
    <row r="9" spans="2:16">
      <c r="B9" s="52">
        <v>30</v>
      </c>
      <c r="C9" s="53">
        <v>300</v>
      </c>
      <c r="D9" s="53">
        <v>4.7000000000000002E-3</v>
      </c>
      <c r="E9" s="53">
        <v>2.0500000000000001E-2</v>
      </c>
      <c r="F9" s="53">
        <v>1.0699999999999999E-2</v>
      </c>
      <c r="G9" s="53">
        <v>2.41E-2</v>
      </c>
      <c r="H9" s="53">
        <v>1.2699999999999999E-2</v>
      </c>
      <c r="I9" s="53">
        <v>3.0099999999999998E-2</v>
      </c>
      <c r="J9" s="53">
        <v>1.5900000000000001E-2</v>
      </c>
      <c r="K9" s="53">
        <v>3.61E-2</v>
      </c>
      <c r="L9" s="53">
        <v>1.95E-2</v>
      </c>
      <c r="M9" s="53">
        <v>4.2099999999999999E-2</v>
      </c>
      <c r="N9" s="53">
        <v>2.2100000000000002E-2</v>
      </c>
      <c r="O9" s="53">
        <v>4.36E-2</v>
      </c>
      <c r="P9" s="54">
        <v>2.5100000000000001E-2</v>
      </c>
    </row>
    <row r="10" spans="2:16">
      <c r="B10" s="52">
        <v>35</v>
      </c>
      <c r="C10" s="53">
        <v>350</v>
      </c>
      <c r="D10" s="53">
        <v>4.0000000000000001E-3</v>
      </c>
      <c r="E10" s="53">
        <v>1.66E-2</v>
      </c>
      <c r="F10" s="53">
        <v>9.2999999999999992E-3</v>
      </c>
      <c r="G10" s="53">
        <v>1.9599999999999999E-2</v>
      </c>
      <c r="H10" s="53">
        <v>1.0699999999999999E-2</v>
      </c>
      <c r="I10" s="53">
        <v>2.4400000000000002E-2</v>
      </c>
      <c r="J10" s="53">
        <v>1.32E-2</v>
      </c>
      <c r="K10" s="53">
        <v>2.93E-2</v>
      </c>
      <c r="L10" s="53">
        <v>1.6299999999999999E-2</v>
      </c>
      <c r="M10" s="53">
        <v>3.4200000000000001E-2</v>
      </c>
      <c r="N10" s="53">
        <v>1.83E-2</v>
      </c>
      <c r="O10" s="53">
        <v>3.5400000000000001E-2</v>
      </c>
      <c r="P10" s="54">
        <v>2.1399999999999999E-2</v>
      </c>
    </row>
    <row r="11" spans="2:16">
      <c r="B11" s="52">
        <v>40</v>
      </c>
      <c r="C11" s="53">
        <v>400</v>
      </c>
      <c r="D11" s="135">
        <v>3.5000000000000001E-3</v>
      </c>
      <c r="E11" s="53">
        <v>1.38E-2</v>
      </c>
      <c r="F11" s="53">
        <v>8.3000000000000001E-3</v>
      </c>
      <c r="G11" s="53">
        <v>1.6299999999999999E-2</v>
      </c>
      <c r="H11" s="53">
        <v>9.1999999999999998E-3</v>
      </c>
      <c r="I11" s="53">
        <v>2.0299999999999999E-2</v>
      </c>
      <c r="J11" s="53">
        <v>1.17E-2</v>
      </c>
      <c r="K11" s="135">
        <v>2.4400000000000002E-2</v>
      </c>
      <c r="L11" s="53">
        <v>1.4200000000000001E-2</v>
      </c>
      <c r="M11" s="53">
        <v>2.8400000000000002E-2</v>
      </c>
      <c r="N11" s="53">
        <v>1.6E-2</v>
      </c>
      <c r="O11" s="53">
        <v>2.9499999999999998E-2</v>
      </c>
      <c r="P11" s="54">
        <v>1.8499999999999999E-2</v>
      </c>
    </row>
    <row r="12" spans="2:16">
      <c r="B12" s="52">
        <v>50</v>
      </c>
      <c r="C12" s="53">
        <v>500</v>
      </c>
      <c r="D12" s="53">
        <v>2.8E-3</v>
      </c>
      <c r="E12" s="53">
        <v>0.01</v>
      </c>
      <c r="F12" s="53">
        <v>7.0000000000000001E-3</v>
      </c>
      <c r="G12" s="53">
        <v>1.18E-2</v>
      </c>
      <c r="H12" s="53">
        <v>7.4000000000000003E-3</v>
      </c>
      <c r="I12" s="53">
        <v>1.4800000000000001E-2</v>
      </c>
      <c r="J12" s="53">
        <v>9.7999999999999997E-3</v>
      </c>
      <c r="K12" s="53">
        <v>1.77E-2</v>
      </c>
      <c r="L12" s="53">
        <v>1.1299999999999999E-2</v>
      </c>
      <c r="M12" s="53">
        <v>2.07E-2</v>
      </c>
      <c r="N12" s="53">
        <v>1.26E-2</v>
      </c>
      <c r="O12" s="53">
        <v>2.1399999999999999E-2</v>
      </c>
      <c r="P12" s="54">
        <v>1.43E-2</v>
      </c>
    </row>
    <row r="13" spans="2:16" ht="15.75" thickBot="1"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8"/>
    </row>
    <row r="16" spans="2:16" ht="15.75" thickBot="1"/>
    <row r="17" spans="2:12" ht="46.5" customHeight="1">
      <c r="B17" s="95" t="s">
        <v>67</v>
      </c>
      <c r="C17" s="98" t="s">
        <v>68</v>
      </c>
      <c r="D17" s="99"/>
      <c r="E17" s="99"/>
      <c r="F17" s="99"/>
      <c r="G17" s="99"/>
      <c r="H17" s="99"/>
      <c r="I17" s="99"/>
      <c r="J17" s="99"/>
      <c r="K17" s="99"/>
      <c r="L17" s="100"/>
    </row>
    <row r="18" spans="2:12" ht="15.75" customHeight="1">
      <c r="B18" s="96"/>
      <c r="C18" s="101" t="s">
        <v>69</v>
      </c>
      <c r="D18" s="102"/>
      <c r="E18" s="102"/>
      <c r="F18" s="102"/>
      <c r="G18" s="102"/>
      <c r="H18" s="102"/>
      <c r="I18" s="102"/>
      <c r="J18" s="102"/>
      <c r="K18" s="102"/>
      <c r="L18" s="103"/>
    </row>
    <row r="19" spans="2:12" ht="16.5" thickBot="1">
      <c r="B19" s="97"/>
      <c r="C19" s="65">
        <v>1</v>
      </c>
      <c r="D19" s="66">
        <v>2</v>
      </c>
      <c r="E19" s="66">
        <v>3</v>
      </c>
      <c r="F19" s="66">
        <v>4</v>
      </c>
      <c r="G19" s="66">
        <v>5</v>
      </c>
      <c r="H19" s="66">
        <v>6</v>
      </c>
      <c r="I19" s="66">
        <v>7</v>
      </c>
      <c r="J19" s="66">
        <v>8</v>
      </c>
      <c r="K19" s="66">
        <v>9</v>
      </c>
      <c r="L19" s="67">
        <v>10</v>
      </c>
    </row>
    <row r="20" spans="2:12">
      <c r="B20" s="68"/>
      <c r="C20" s="69"/>
      <c r="D20" s="70"/>
      <c r="E20" s="70"/>
      <c r="F20" s="70"/>
      <c r="G20" s="70"/>
      <c r="H20" s="70"/>
      <c r="I20" s="70"/>
      <c r="J20" s="70"/>
      <c r="K20" s="70"/>
      <c r="L20" s="71"/>
    </row>
    <row r="21" spans="2:12" ht="15.75">
      <c r="B21" s="72">
        <v>6</v>
      </c>
      <c r="C21" s="73">
        <v>28.29</v>
      </c>
      <c r="D21" s="74">
        <v>56.57</v>
      </c>
      <c r="E21" s="74">
        <v>84.86</v>
      </c>
      <c r="F21" s="74">
        <v>113.14</v>
      </c>
      <c r="G21" s="74">
        <v>141.43</v>
      </c>
      <c r="H21" s="74">
        <v>169.71</v>
      </c>
      <c r="I21" s="74">
        <v>198</v>
      </c>
      <c r="J21" s="74">
        <v>226.29</v>
      </c>
      <c r="K21" s="74">
        <v>254.57</v>
      </c>
      <c r="L21" s="75">
        <v>282.86</v>
      </c>
    </row>
    <row r="22" spans="2:12" ht="15.75">
      <c r="B22" s="72">
        <v>8</v>
      </c>
      <c r="C22" s="73">
        <v>50.29</v>
      </c>
      <c r="D22" s="74">
        <v>100.57</v>
      </c>
      <c r="E22" s="74">
        <v>150.86000000000001</v>
      </c>
      <c r="F22" s="74">
        <v>201.14</v>
      </c>
      <c r="G22" s="74">
        <v>251.43</v>
      </c>
      <c r="H22" s="74">
        <v>301.70999999999998</v>
      </c>
      <c r="I22" s="74">
        <v>352</v>
      </c>
      <c r="J22" s="74">
        <v>402.29</v>
      </c>
      <c r="K22" s="74">
        <v>452.57</v>
      </c>
      <c r="L22" s="75">
        <v>502.86</v>
      </c>
    </row>
    <row r="23" spans="2:12" ht="15.75">
      <c r="B23" s="72">
        <v>10</v>
      </c>
      <c r="C23" s="73">
        <v>78.569999999999993</v>
      </c>
      <c r="D23" s="74">
        <v>157.13999999999999</v>
      </c>
      <c r="E23" s="74">
        <v>235.71</v>
      </c>
      <c r="F23" s="74">
        <v>314.29000000000002</v>
      </c>
      <c r="G23" s="74">
        <v>392.86</v>
      </c>
      <c r="H23" s="74">
        <v>471.43</v>
      </c>
      <c r="I23" s="74">
        <v>550</v>
      </c>
      <c r="J23" s="74">
        <v>628.57000000000005</v>
      </c>
      <c r="K23" s="74">
        <v>707.14</v>
      </c>
      <c r="L23" s="75">
        <v>785.71</v>
      </c>
    </row>
    <row r="24" spans="2:12" ht="15.75">
      <c r="B24" s="72">
        <v>12</v>
      </c>
      <c r="C24" s="73">
        <v>113.14</v>
      </c>
      <c r="D24" s="74">
        <v>226.29</v>
      </c>
      <c r="E24" s="74">
        <v>339.43</v>
      </c>
      <c r="F24" s="74">
        <v>452.57</v>
      </c>
      <c r="G24" s="74">
        <v>565.71</v>
      </c>
      <c r="H24" s="74">
        <v>678.86</v>
      </c>
      <c r="I24" s="74">
        <v>792</v>
      </c>
      <c r="J24" s="74">
        <v>905.14</v>
      </c>
      <c r="K24" s="74">
        <v>1018.29</v>
      </c>
      <c r="L24" s="75">
        <v>1131.43</v>
      </c>
    </row>
    <row r="25" spans="2:12" ht="15.75">
      <c r="B25" s="72">
        <v>14</v>
      </c>
      <c r="C25" s="73">
        <v>154</v>
      </c>
      <c r="D25" s="74">
        <v>308</v>
      </c>
      <c r="E25" s="74">
        <v>462</v>
      </c>
      <c r="F25" s="74">
        <v>616</v>
      </c>
      <c r="G25" s="74">
        <v>770</v>
      </c>
      <c r="H25" s="74">
        <v>924</v>
      </c>
      <c r="I25" s="74">
        <v>1078</v>
      </c>
      <c r="J25" s="74">
        <v>1232</v>
      </c>
      <c r="K25" s="74">
        <v>1386</v>
      </c>
      <c r="L25" s="75">
        <v>1540</v>
      </c>
    </row>
    <row r="26" spans="2:12" ht="15.75">
      <c r="B26" s="72">
        <v>16</v>
      </c>
      <c r="C26" s="73">
        <v>201.14</v>
      </c>
      <c r="D26" s="74">
        <v>402.29</v>
      </c>
      <c r="E26" s="136">
        <v>603.42999999999995</v>
      </c>
      <c r="F26" s="74">
        <v>804.57</v>
      </c>
      <c r="G26" s="136">
        <v>1005.71</v>
      </c>
      <c r="H26" s="74">
        <v>1206.8599999999999</v>
      </c>
      <c r="I26" s="74">
        <v>1408</v>
      </c>
      <c r="J26" s="74">
        <v>1609.14</v>
      </c>
      <c r="K26" s="74">
        <v>1810.29</v>
      </c>
      <c r="L26" s="75">
        <v>2011.43</v>
      </c>
    </row>
    <row r="27" spans="2:12" ht="15.75">
      <c r="B27" s="72">
        <v>19</v>
      </c>
      <c r="C27" s="73">
        <v>283.64</v>
      </c>
      <c r="D27" s="74">
        <v>567.29</v>
      </c>
      <c r="E27" s="74">
        <v>850.93</v>
      </c>
      <c r="F27" s="74">
        <v>1134.57</v>
      </c>
      <c r="G27" s="74">
        <v>1418.21</v>
      </c>
      <c r="H27" s="74">
        <v>1701.86</v>
      </c>
      <c r="I27" s="74">
        <v>1985.5</v>
      </c>
      <c r="J27" s="74">
        <v>2269.14</v>
      </c>
      <c r="K27" s="74">
        <v>2552.79</v>
      </c>
      <c r="L27" s="75">
        <v>2836.43</v>
      </c>
    </row>
    <row r="28" spans="2:12" ht="15.75">
      <c r="B28" s="72">
        <v>22</v>
      </c>
      <c r="C28" s="73">
        <v>380.29</v>
      </c>
      <c r="D28" s="74">
        <v>760.57</v>
      </c>
      <c r="E28" s="74">
        <v>1140.8599999999999</v>
      </c>
      <c r="F28" s="74">
        <v>1521.14</v>
      </c>
      <c r="G28" s="74">
        <v>1901.43</v>
      </c>
      <c r="H28" s="74">
        <v>2281.71</v>
      </c>
      <c r="I28" s="74">
        <v>2662</v>
      </c>
      <c r="J28" s="74">
        <v>3042.29</v>
      </c>
      <c r="K28" s="74">
        <v>3422.57</v>
      </c>
      <c r="L28" s="75">
        <v>3802.86</v>
      </c>
    </row>
    <row r="29" spans="2:12" ht="15.75">
      <c r="B29" s="72">
        <v>25</v>
      </c>
      <c r="C29" s="73">
        <v>491.07</v>
      </c>
      <c r="D29" s="74">
        <v>982.14</v>
      </c>
      <c r="E29" s="74">
        <v>1473.21</v>
      </c>
      <c r="F29" s="74">
        <v>1964.29</v>
      </c>
      <c r="G29" s="74">
        <v>2455.36</v>
      </c>
      <c r="H29" s="74">
        <v>2946.43</v>
      </c>
      <c r="I29" s="74">
        <v>3437.5</v>
      </c>
      <c r="J29" s="74">
        <v>3928.57</v>
      </c>
      <c r="K29" s="74">
        <v>4419.6400000000003</v>
      </c>
      <c r="L29" s="75">
        <v>4910.71</v>
      </c>
    </row>
    <row r="30" spans="2:12" ht="15.75">
      <c r="B30" s="72">
        <v>28</v>
      </c>
      <c r="C30" s="73">
        <v>616</v>
      </c>
      <c r="D30" s="74">
        <v>1232</v>
      </c>
      <c r="E30" s="74">
        <v>1848</v>
      </c>
      <c r="F30" s="74">
        <v>2464</v>
      </c>
      <c r="G30" s="74">
        <v>3080</v>
      </c>
      <c r="H30" s="74">
        <v>3696</v>
      </c>
      <c r="I30" s="74">
        <v>4312</v>
      </c>
      <c r="J30" s="74">
        <v>4928</v>
      </c>
      <c r="K30" s="74">
        <v>5544</v>
      </c>
      <c r="L30" s="75">
        <v>6160</v>
      </c>
    </row>
    <row r="31" spans="2:12" ht="15.75">
      <c r="B31" s="72">
        <v>32</v>
      </c>
      <c r="C31" s="73">
        <v>804.57</v>
      </c>
      <c r="D31" s="74">
        <v>1609.14</v>
      </c>
      <c r="E31" s="74">
        <v>2413.71</v>
      </c>
      <c r="F31" s="74">
        <v>3218.29</v>
      </c>
      <c r="G31" s="74">
        <v>4022.86</v>
      </c>
      <c r="H31" s="74">
        <v>4827.43</v>
      </c>
      <c r="I31" s="74">
        <v>5632</v>
      </c>
      <c r="J31" s="74">
        <v>6436.57</v>
      </c>
      <c r="K31" s="74">
        <v>7241.14</v>
      </c>
      <c r="L31" s="75">
        <v>8045.71</v>
      </c>
    </row>
    <row r="32" spans="2:12" ht="16.5" thickBot="1">
      <c r="B32" s="76"/>
      <c r="C32" s="77"/>
      <c r="D32" s="78"/>
      <c r="E32" s="78"/>
      <c r="F32" s="78"/>
      <c r="G32" s="78"/>
      <c r="H32" s="78"/>
      <c r="I32" s="78"/>
      <c r="J32" s="78"/>
      <c r="K32" s="78"/>
      <c r="L32" s="79"/>
    </row>
  </sheetData>
  <mergeCells count="8">
    <mergeCell ref="B17:B19"/>
    <mergeCell ref="C17:L17"/>
    <mergeCell ref="C18:L18"/>
    <mergeCell ref="B3:D3"/>
    <mergeCell ref="E3:P3"/>
    <mergeCell ref="B4:B6"/>
    <mergeCell ref="C4:C6"/>
    <mergeCell ref="D4:D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Y38"/>
  <sheetViews>
    <sheetView tabSelected="1" topLeftCell="J16" zoomScaleNormal="100" workbookViewId="0">
      <selection activeCell="S22" sqref="S22"/>
    </sheetView>
  </sheetViews>
  <sheetFormatPr defaultRowHeight="15"/>
  <cols>
    <col min="2" max="2" width="11.42578125" customWidth="1"/>
    <col min="3" max="3" width="4.7109375" customWidth="1"/>
    <col min="4" max="4" width="11.42578125" customWidth="1"/>
    <col min="5" max="5" width="14.42578125" customWidth="1"/>
    <col min="6" max="6" width="12.85546875" customWidth="1"/>
    <col min="7" max="7" width="8.7109375" customWidth="1"/>
    <col min="8" max="8" width="10.7109375" customWidth="1"/>
    <col min="9" max="9" width="10.140625" customWidth="1"/>
    <col min="10" max="10" width="10.42578125" customWidth="1"/>
    <col min="11" max="11" width="12.85546875" customWidth="1"/>
    <col min="12" max="12" width="26" customWidth="1"/>
    <col min="13" max="13" width="11.5703125" customWidth="1"/>
    <col min="14" max="14" width="5.85546875" customWidth="1"/>
    <col min="15" max="15" width="5" customWidth="1"/>
    <col min="16" max="16" width="9.7109375" customWidth="1"/>
    <col min="18" max="18" width="11.42578125" customWidth="1"/>
    <col min="19" max="19" width="8.42578125" customWidth="1"/>
    <col min="20" max="21" width="5.5703125" customWidth="1"/>
    <col min="22" max="22" width="8.42578125" customWidth="1"/>
    <col min="23" max="23" width="8.5703125" customWidth="1"/>
    <col min="24" max="24" width="11.140625" customWidth="1"/>
    <col min="25" max="25" width="21.42578125" customWidth="1"/>
  </cols>
  <sheetData>
    <row r="2" spans="2:13" ht="21">
      <c r="B2" s="5" t="s">
        <v>10</v>
      </c>
      <c r="C2" s="5"/>
      <c r="D2" s="5"/>
      <c r="E2" s="5"/>
      <c r="F2" s="5"/>
      <c r="G2" s="5"/>
    </row>
    <row r="3" spans="2:13" ht="15.75" customHeight="1"/>
    <row r="4" spans="2:13" ht="15.75" customHeight="1">
      <c r="B4" s="2" t="s">
        <v>52</v>
      </c>
      <c r="C4" s="2"/>
      <c r="D4" s="2"/>
      <c r="E4" s="2"/>
      <c r="F4" s="2"/>
      <c r="G4" s="2"/>
    </row>
    <row r="5" spans="2:13" ht="31.5" customHeight="1">
      <c r="B5" s="1" t="s">
        <v>73</v>
      </c>
      <c r="C5" s="28" t="s">
        <v>1</v>
      </c>
      <c r="D5" s="28">
        <v>50</v>
      </c>
      <c r="E5" t="s">
        <v>0</v>
      </c>
      <c r="H5" s="28"/>
    </row>
    <row r="6" spans="2:13">
      <c r="B6" s="82" t="s">
        <v>74</v>
      </c>
      <c r="C6" s="28" t="s">
        <v>1</v>
      </c>
      <c r="D6" s="40">
        <v>0.8</v>
      </c>
      <c r="F6" s="3"/>
      <c r="G6" s="3"/>
      <c r="H6" s="28"/>
    </row>
    <row r="7" spans="2:13">
      <c r="B7" s="81" t="s">
        <v>75</v>
      </c>
      <c r="C7" s="28" t="s">
        <v>1</v>
      </c>
      <c r="D7" s="40">
        <v>25</v>
      </c>
      <c r="E7" t="s">
        <v>19</v>
      </c>
      <c r="F7" s="3"/>
      <c r="G7" s="3"/>
      <c r="H7" s="28"/>
    </row>
    <row r="8" spans="2:13">
      <c r="B8" s="81" t="s">
        <v>56</v>
      </c>
      <c r="C8" s="28" t="s">
        <v>1</v>
      </c>
      <c r="D8" s="40">
        <v>240</v>
      </c>
      <c r="E8" t="s">
        <v>19</v>
      </c>
      <c r="F8" s="3"/>
      <c r="G8" s="3"/>
      <c r="H8" s="28"/>
    </row>
    <row r="9" spans="2:13">
      <c r="B9" s="82" t="s">
        <v>76</v>
      </c>
      <c r="C9" s="28" t="s">
        <v>1</v>
      </c>
      <c r="D9" s="138">
        <f>1.4/D8</f>
        <v>5.8333333333333327E-3</v>
      </c>
      <c r="F9" s="3"/>
      <c r="G9" s="3"/>
      <c r="H9" s="28"/>
    </row>
    <row r="10" spans="2:13">
      <c r="B10" s="82" t="s">
        <v>77</v>
      </c>
      <c r="C10" s="28" t="s">
        <v>1</v>
      </c>
      <c r="D10" s="139">
        <v>4.0300000000000002E-2</v>
      </c>
      <c r="F10" s="3"/>
      <c r="G10" s="3"/>
      <c r="H10" s="28"/>
    </row>
    <row r="11" spans="2:13">
      <c r="B11" s="1" t="s">
        <v>78</v>
      </c>
      <c r="C11" s="28" t="s">
        <v>1</v>
      </c>
      <c r="D11" s="40">
        <v>25</v>
      </c>
      <c r="E11" t="s">
        <v>30</v>
      </c>
      <c r="G11" s="4" t="s">
        <v>31</v>
      </c>
      <c r="H11" s="28"/>
    </row>
    <row r="12" spans="2:13">
      <c r="B12" s="82" t="s">
        <v>79</v>
      </c>
      <c r="C12" s="28" t="s">
        <v>1</v>
      </c>
      <c r="D12" s="40">
        <v>8</v>
      </c>
      <c r="E12" t="s">
        <v>0</v>
      </c>
      <c r="F12" s="3"/>
      <c r="G12" s="3"/>
      <c r="H12" s="28"/>
      <c r="M12">
        <f>2*25+2*8+(4*14)</f>
        <v>122</v>
      </c>
    </row>
    <row r="13" spans="2:13">
      <c r="G13" s="23" t="s">
        <v>39</v>
      </c>
      <c r="H13" s="4" t="s">
        <v>2</v>
      </c>
      <c r="M13">
        <f>250-M12</f>
        <v>128</v>
      </c>
    </row>
    <row r="14" spans="2:13">
      <c r="B14" s="3"/>
      <c r="C14" s="3"/>
      <c r="D14" s="3"/>
      <c r="E14" s="3"/>
      <c r="F14" s="3"/>
      <c r="G14" s="24"/>
      <c r="H14" s="22"/>
      <c r="I14" s="4"/>
      <c r="K14" s="21"/>
      <c r="L14" s="26"/>
      <c r="M14" s="25"/>
    </row>
    <row r="15" spans="2:13" ht="15.75">
      <c r="B15" s="93" t="s">
        <v>18</v>
      </c>
      <c r="C15" s="63"/>
      <c r="D15" s="63"/>
      <c r="E15" s="63"/>
      <c r="F15" s="63"/>
      <c r="G15" s="63"/>
      <c r="H15" s="64"/>
    </row>
    <row r="17" spans="2:25">
      <c r="B17" s="123" t="s">
        <v>40</v>
      </c>
      <c r="C17" s="124"/>
      <c r="D17" s="29" t="s">
        <v>43</v>
      </c>
      <c r="E17" s="29" t="s">
        <v>45</v>
      </c>
      <c r="F17" s="29" t="s">
        <v>46</v>
      </c>
      <c r="G17" s="29" t="s">
        <v>49</v>
      </c>
      <c r="H17" s="7" t="s">
        <v>3</v>
      </c>
      <c r="I17" s="7" t="s">
        <v>5</v>
      </c>
      <c r="J17" s="7" t="s">
        <v>7</v>
      </c>
      <c r="K17" s="7" t="s">
        <v>16</v>
      </c>
      <c r="L17" s="8" t="s">
        <v>11</v>
      </c>
      <c r="M17" s="133" t="s">
        <v>34</v>
      </c>
      <c r="N17" s="133"/>
      <c r="O17" s="133"/>
      <c r="P17" s="133"/>
      <c r="Q17" s="133"/>
      <c r="R17" s="134"/>
      <c r="S17" s="132" t="s">
        <v>41</v>
      </c>
      <c r="T17" s="133"/>
      <c r="U17" s="133"/>
      <c r="V17" s="133"/>
      <c r="W17" s="133"/>
      <c r="X17" s="133"/>
      <c r="Y17" s="9" t="s">
        <v>38</v>
      </c>
    </row>
    <row r="18" spans="2:25">
      <c r="B18" s="125"/>
      <c r="C18" s="126"/>
      <c r="D18" s="30" t="s">
        <v>44</v>
      </c>
      <c r="E18" s="39"/>
      <c r="F18" s="39"/>
      <c r="G18" s="30" t="s">
        <v>50</v>
      </c>
      <c r="H18" s="10"/>
      <c r="I18" s="11" t="s">
        <v>6</v>
      </c>
      <c r="J18" s="11" t="s">
        <v>8</v>
      </c>
      <c r="K18" s="11" t="s">
        <v>17</v>
      </c>
      <c r="L18" s="12" t="s">
        <v>12</v>
      </c>
      <c r="M18" s="11" t="s">
        <v>20</v>
      </c>
      <c r="N18" s="131" t="s">
        <v>42</v>
      </c>
      <c r="O18" s="131"/>
      <c r="P18" s="11" t="s">
        <v>24</v>
      </c>
      <c r="Q18" s="11" t="s">
        <v>26</v>
      </c>
      <c r="R18" s="35" t="s">
        <v>28</v>
      </c>
      <c r="S18" s="31" t="s">
        <v>32</v>
      </c>
      <c r="T18" s="131" t="s">
        <v>42</v>
      </c>
      <c r="U18" s="131"/>
      <c r="V18" s="11" t="s">
        <v>36</v>
      </c>
      <c r="W18" s="11" t="s">
        <v>37</v>
      </c>
      <c r="X18" s="11" t="s">
        <v>28</v>
      </c>
      <c r="Y18" s="10"/>
    </row>
    <row r="19" spans="2:25">
      <c r="B19" s="125"/>
      <c r="C19" s="126"/>
      <c r="D19" s="30"/>
      <c r="E19" s="39" t="s">
        <v>47</v>
      </c>
      <c r="F19" s="39" t="s">
        <v>48</v>
      </c>
      <c r="G19" s="30" t="s">
        <v>51</v>
      </c>
      <c r="H19" s="11"/>
      <c r="I19" s="10"/>
      <c r="J19" s="10"/>
      <c r="K19" s="11"/>
      <c r="L19" s="11"/>
      <c r="M19" s="13"/>
      <c r="N19" s="11" t="s">
        <v>22</v>
      </c>
      <c r="O19" s="13" t="s">
        <v>23</v>
      </c>
      <c r="P19" s="11"/>
      <c r="Q19" s="11"/>
      <c r="R19" s="35" t="s">
        <v>29</v>
      </c>
      <c r="S19" s="32" t="s">
        <v>33</v>
      </c>
      <c r="T19" s="11" t="s">
        <v>22</v>
      </c>
      <c r="U19" s="13" t="s">
        <v>23</v>
      </c>
      <c r="V19" s="11"/>
      <c r="W19" s="11"/>
      <c r="X19" s="11" t="s">
        <v>29</v>
      </c>
      <c r="Y19" s="10"/>
    </row>
    <row r="20" spans="2:25" ht="15.75" thickBot="1">
      <c r="B20" s="127"/>
      <c r="C20" s="128"/>
      <c r="D20" s="38" t="s">
        <v>35</v>
      </c>
      <c r="E20" s="38" t="s">
        <v>35</v>
      </c>
      <c r="F20" s="38" t="s">
        <v>35</v>
      </c>
      <c r="G20" s="38" t="s">
        <v>35</v>
      </c>
      <c r="H20" s="14" t="s">
        <v>4</v>
      </c>
      <c r="I20" s="14" t="s">
        <v>4</v>
      </c>
      <c r="J20" s="14" t="s">
        <v>9</v>
      </c>
      <c r="K20" s="15"/>
      <c r="L20" s="15"/>
      <c r="M20" s="14" t="s">
        <v>21</v>
      </c>
      <c r="N20" s="14" t="s">
        <v>25</v>
      </c>
      <c r="O20" s="15"/>
      <c r="P20" s="14" t="s">
        <v>21</v>
      </c>
      <c r="Q20" s="14" t="s">
        <v>27</v>
      </c>
      <c r="R20" s="36" t="s">
        <v>35</v>
      </c>
      <c r="S20" s="33" t="s">
        <v>21</v>
      </c>
      <c r="T20" s="14" t="s">
        <v>25</v>
      </c>
      <c r="U20" s="15"/>
      <c r="V20" s="14" t="s">
        <v>21</v>
      </c>
      <c r="W20" s="14" t="s">
        <v>27</v>
      </c>
      <c r="X20" s="14" t="s">
        <v>35</v>
      </c>
      <c r="Y20" s="16"/>
    </row>
    <row r="21" spans="2:25" ht="16.5" thickTop="1">
      <c r="B21" s="129" t="s">
        <v>81</v>
      </c>
      <c r="C21" s="130"/>
      <c r="D21" s="11"/>
      <c r="E21" s="18"/>
      <c r="F21" s="18"/>
      <c r="G21" s="18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37"/>
      <c r="S21" s="34"/>
      <c r="T21" s="17"/>
      <c r="U21" s="17"/>
      <c r="V21" s="17"/>
      <c r="W21" s="17"/>
      <c r="X21" s="18"/>
      <c r="Y21" s="18"/>
    </row>
    <row r="22" spans="2:25">
      <c r="B22" s="120" t="s">
        <v>84</v>
      </c>
      <c r="C22" s="121"/>
      <c r="D22" s="11">
        <v>5000</v>
      </c>
      <c r="E22" s="11">
        <v>450</v>
      </c>
      <c r="F22" s="11">
        <v>200</v>
      </c>
      <c r="G22" s="11">
        <f>E22-$D$5</f>
        <v>400</v>
      </c>
      <c r="H22" s="62">
        <f>B23*10^7</f>
        <v>39020000</v>
      </c>
      <c r="I22" s="19">
        <f>H22/$D$6</f>
        <v>48775000</v>
      </c>
      <c r="J22" s="20">
        <f>I22/(F22*G22^2)</f>
        <v>1.52421875</v>
      </c>
      <c r="K22" s="11">
        <f>$D$8/(0.85*$D$7)</f>
        <v>11.294117647058824</v>
      </c>
      <c r="L22" s="137">
        <f>1/K22*(1-(1-(2*K22*J22)/$D$8)^(1/2))</f>
        <v>6.5966475052522061E-3</v>
      </c>
      <c r="M22" s="11">
        <f>L22*F22*G22</f>
        <v>527.73180042017657</v>
      </c>
      <c r="N22" s="11">
        <v>3</v>
      </c>
      <c r="O22" s="11">
        <v>16</v>
      </c>
      <c r="P22" s="122">
        <f>0.25*3.14*O22^2*N22+0.25*3.15*O23^2*N23</f>
        <v>602.88</v>
      </c>
      <c r="Q22" s="11">
        <f>P22-M22</f>
        <v>75.148199579823427</v>
      </c>
      <c r="R22" s="35">
        <f>(F22-(2*$D$11+2*$D$12+N22*O22))/(N22-1)</f>
        <v>43</v>
      </c>
      <c r="S22" s="31">
        <f>0.5*M22</f>
        <v>263.86590021008828</v>
      </c>
      <c r="T22" s="11">
        <v>2</v>
      </c>
      <c r="U22" s="11">
        <v>16</v>
      </c>
      <c r="V22" s="122">
        <f>0.25*3.14*U22^2*T22+0.25*3.15*U23^2*T23</f>
        <v>401.92</v>
      </c>
      <c r="W22" s="11">
        <f>V22-S22</f>
        <v>138.05409978991173</v>
      </c>
      <c r="X22" s="11">
        <f>(F22-(2*$D$11+2*$D$12+T22*U22))/(T22-1)</f>
        <v>102</v>
      </c>
      <c r="Y22" s="10"/>
    </row>
    <row r="23" spans="2:25" ht="30">
      <c r="B23" s="84">
        <f>3.902</f>
        <v>3.9020000000000001</v>
      </c>
      <c r="C23" s="85" t="s">
        <v>80</v>
      </c>
      <c r="D23" s="11"/>
      <c r="E23" s="86" t="s">
        <v>83</v>
      </c>
      <c r="F23" s="86" t="s">
        <v>82</v>
      </c>
      <c r="G23" s="11"/>
      <c r="H23" s="11"/>
      <c r="I23" s="11"/>
      <c r="J23" s="11"/>
      <c r="K23" s="11"/>
      <c r="L23" s="11"/>
      <c r="M23" s="11"/>
      <c r="N23" s="11"/>
      <c r="O23" s="11"/>
      <c r="P23" s="122"/>
      <c r="Q23" s="11"/>
      <c r="R23" s="35"/>
      <c r="S23" s="31"/>
      <c r="T23" s="11"/>
      <c r="U23" s="11"/>
      <c r="V23" s="122"/>
      <c r="W23" s="11"/>
      <c r="X23" s="10"/>
      <c r="Y23" s="10"/>
    </row>
    <row r="24" spans="2:25">
      <c r="B24" s="83"/>
      <c r="C24" s="3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30"/>
      <c r="Q24" s="11"/>
      <c r="R24" s="35"/>
      <c r="S24" s="31"/>
      <c r="T24" s="11"/>
      <c r="U24" s="11"/>
      <c r="V24" s="30"/>
      <c r="W24" s="11"/>
      <c r="X24" s="10"/>
      <c r="Y24" s="10"/>
    </row>
    <row r="25" spans="2:25">
      <c r="B25" s="83"/>
      <c r="C25" s="3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30"/>
      <c r="Q25" s="11"/>
      <c r="R25" s="35"/>
      <c r="S25" s="31"/>
      <c r="T25" s="11"/>
      <c r="U25" s="11"/>
      <c r="V25" s="30"/>
      <c r="W25" s="11"/>
      <c r="X25" s="10"/>
      <c r="Y25" s="10"/>
    </row>
    <row r="26" spans="2:25" ht="15.75">
      <c r="B26" s="118"/>
      <c r="C26" s="119"/>
      <c r="D26" s="11"/>
      <c r="E26" s="10"/>
      <c r="F26" s="10"/>
      <c r="G26" s="10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35"/>
      <c r="S26" s="31"/>
      <c r="T26" s="11"/>
      <c r="U26" s="11"/>
      <c r="V26" s="11"/>
      <c r="W26" s="11"/>
      <c r="X26" s="10"/>
      <c r="Y26" s="10"/>
    </row>
    <row r="27" spans="2:25">
      <c r="B27" s="120" t="s">
        <v>85</v>
      </c>
      <c r="C27" s="121"/>
      <c r="D27" s="11">
        <v>5000</v>
      </c>
      <c r="E27" s="11">
        <v>450</v>
      </c>
      <c r="F27" s="11">
        <v>200</v>
      </c>
      <c r="G27" s="11">
        <f>E27-$D$5</f>
        <v>400</v>
      </c>
      <c r="H27" s="62">
        <f>B28*10^7</f>
        <v>68400000</v>
      </c>
      <c r="I27" s="19">
        <f>H27/$D$6</f>
        <v>85500000</v>
      </c>
      <c r="J27" s="20">
        <f>I27/(F27*G27^2)</f>
        <v>2.671875</v>
      </c>
      <c r="K27" s="11">
        <f>$D$8/(0.85*$D$7)</f>
        <v>11.294117647058824</v>
      </c>
      <c r="L27" s="137">
        <f>1/K27*(1-(1-(2*K27*J27)/$D$8)^(1/2))</f>
        <v>1.1937546743283232E-2</v>
      </c>
      <c r="M27" s="11">
        <f>L27*F27*G27</f>
        <v>955.00373946265859</v>
      </c>
      <c r="N27" s="11">
        <v>3</v>
      </c>
      <c r="O27" s="11">
        <v>16</v>
      </c>
      <c r="P27" s="122">
        <f>0.25*3.14*O27^2*N27+0.25*3.15*O28^2*N28</f>
        <v>1006.0799999999999</v>
      </c>
      <c r="Q27" s="11">
        <f>P27-M27</f>
        <v>51.076260537341341</v>
      </c>
      <c r="R27" s="35">
        <f>(F27-(2*$D$11+2*$D$12+N27*O27))/(N27-1)</f>
        <v>43</v>
      </c>
      <c r="S27" s="31">
        <f>0.5*M27</f>
        <v>477.50186973132929</v>
      </c>
      <c r="T27" s="11">
        <v>3</v>
      </c>
      <c r="U27" s="11">
        <v>16</v>
      </c>
      <c r="V27" s="122">
        <f>0.25*3.14*U27^2*T27+0.25*3.15*U28^2*T28</f>
        <v>602.88</v>
      </c>
      <c r="W27" s="11">
        <f>V27-S27</f>
        <v>125.3781302686707</v>
      </c>
      <c r="X27" s="11">
        <f>(F27-(2*$D$11+2*$D$12+T27*U27))/(T27-1)</f>
        <v>43</v>
      </c>
      <c r="Y27" s="10"/>
    </row>
    <row r="28" spans="2:25">
      <c r="B28" s="84">
        <f>6.84</f>
        <v>6.84</v>
      </c>
      <c r="C28" s="85" t="s">
        <v>80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>
        <v>2</v>
      </c>
      <c r="O28" s="11">
        <v>16</v>
      </c>
      <c r="P28" s="122"/>
      <c r="Q28" s="11"/>
      <c r="R28" s="35"/>
      <c r="S28" s="31"/>
      <c r="T28" s="11"/>
      <c r="U28" s="11"/>
      <c r="V28" s="122"/>
      <c r="W28" s="11"/>
      <c r="X28" s="10"/>
      <c r="Y28" s="10"/>
    </row>
    <row r="29" spans="2:25">
      <c r="B29" s="83"/>
      <c r="C29" s="3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30"/>
      <c r="Q29" s="11"/>
      <c r="R29" s="35"/>
      <c r="S29" s="31"/>
      <c r="T29" s="11"/>
      <c r="U29" s="11"/>
      <c r="V29" s="30"/>
      <c r="W29" s="11"/>
      <c r="X29" s="10"/>
      <c r="Y29" s="10"/>
    </row>
    <row r="30" spans="2:25">
      <c r="B30" s="83"/>
      <c r="C30" s="3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30"/>
      <c r="Q30" s="11"/>
      <c r="R30" s="35"/>
      <c r="S30" s="31"/>
      <c r="T30" s="11"/>
      <c r="U30" s="11"/>
      <c r="V30" s="30"/>
      <c r="W30" s="11"/>
      <c r="X30" s="10"/>
      <c r="Y30" s="10"/>
    </row>
    <row r="31" spans="2:25" ht="15.75" thickBot="1">
      <c r="B31" s="87"/>
      <c r="C31" s="88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90"/>
      <c r="Q31" s="89"/>
      <c r="R31" s="91"/>
      <c r="S31" s="88"/>
      <c r="T31" s="89"/>
      <c r="U31" s="89"/>
      <c r="V31" s="90"/>
      <c r="W31" s="89"/>
      <c r="X31" s="92"/>
      <c r="Y31" s="92"/>
    </row>
    <row r="33" spans="2:6">
      <c r="B33" s="59" t="s">
        <v>70</v>
      </c>
      <c r="C33" s="59"/>
    </row>
    <row r="34" spans="2:6" ht="15.75">
      <c r="B34" s="6" t="s">
        <v>63</v>
      </c>
      <c r="C34" s="6"/>
      <c r="D34" s="6">
        <v>1000</v>
      </c>
      <c r="E34" s="27" t="s">
        <v>62</v>
      </c>
      <c r="F34" s="80" t="s">
        <v>71</v>
      </c>
    </row>
    <row r="35" spans="2:6" ht="15.75">
      <c r="B35" s="6" t="s">
        <v>13</v>
      </c>
      <c r="C35" s="6"/>
      <c r="D35" s="6">
        <v>10</v>
      </c>
      <c r="E35" s="27" t="s">
        <v>14</v>
      </c>
      <c r="F35" s="80" t="s">
        <v>72</v>
      </c>
    </row>
    <row r="36" spans="2:6">
      <c r="B36" s="6" t="s">
        <v>64</v>
      </c>
      <c r="C36" s="6"/>
      <c r="D36" s="6">
        <v>1000</v>
      </c>
      <c r="E36" s="27" t="s">
        <v>0</v>
      </c>
    </row>
    <row r="37" spans="2:6">
      <c r="B37" s="61" t="s">
        <v>65</v>
      </c>
      <c r="C37" s="61"/>
    </row>
    <row r="38" spans="2:6">
      <c r="B38" s="28" t="s">
        <v>66</v>
      </c>
      <c r="C38" s="28"/>
      <c r="D38" s="94">
        <f>10^7</f>
        <v>10000000</v>
      </c>
      <c r="E38" s="60" t="s">
        <v>15</v>
      </c>
    </row>
  </sheetData>
  <mergeCells count="13">
    <mergeCell ref="B26:C26"/>
    <mergeCell ref="B27:C27"/>
    <mergeCell ref="P27:P28"/>
    <mergeCell ref="V27:V28"/>
    <mergeCell ref="B17:C20"/>
    <mergeCell ref="B21:C21"/>
    <mergeCell ref="B22:C22"/>
    <mergeCell ref="T18:U18"/>
    <mergeCell ref="S17:X17"/>
    <mergeCell ref="V22:V23"/>
    <mergeCell ref="N18:O18"/>
    <mergeCell ref="P22:P23"/>
    <mergeCell ref="M17:R17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6</xdr:col>
                <xdr:colOff>104775</xdr:colOff>
                <xdr:row>2</xdr:row>
                <xdr:rowOff>38100</xdr:rowOff>
              </from>
              <to>
                <xdr:col>9</xdr:col>
                <xdr:colOff>361950</xdr:colOff>
                <xdr:row>9</xdr:row>
                <xdr:rowOff>104775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gambar M,D,N tabel rho</vt:lpstr>
      <vt:lpstr>Penulangan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Agung Kristiawan</cp:lastModifiedBy>
  <dcterms:created xsi:type="dcterms:W3CDTF">2017-06-08T09:56:10Z</dcterms:created>
  <dcterms:modified xsi:type="dcterms:W3CDTF">2021-04-26T14:42:44Z</dcterms:modified>
</cp:coreProperties>
</file>