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AKUL\TEACHING\Perpajakan\"/>
    </mc:Choice>
  </mc:AlternateContent>
  <bookViews>
    <workbookView xWindow="0" yWindow="0" windowWidth="15330" windowHeight="5160" activeTab="2"/>
  </bookViews>
  <sheets>
    <sheet name="Tarif Pajak" sheetId="1" r:id="rId1"/>
    <sheet name="SOAL A dan B" sheetId="2" r:id="rId2"/>
    <sheet name="Contoh Soa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3" l="1"/>
  <c r="D15" i="3"/>
  <c r="C20" i="3"/>
  <c r="C14" i="3"/>
  <c r="C16" i="3"/>
  <c r="C8" i="3"/>
  <c r="B10" i="3" s="1"/>
  <c r="C12" i="3" s="1"/>
  <c r="C13" i="3" s="1"/>
  <c r="C17" i="3" s="1"/>
  <c r="B19" i="3" s="1"/>
  <c r="C19" i="3" s="1"/>
  <c r="J73" i="2"/>
  <c r="J62" i="2"/>
  <c r="J72" i="2"/>
  <c r="J71" i="2"/>
  <c r="J74" i="2" l="1"/>
  <c r="J68" i="2"/>
  <c r="J67" i="2"/>
  <c r="J65" i="2"/>
  <c r="J61" i="2"/>
  <c r="J59" i="2"/>
  <c r="J56" i="2"/>
  <c r="J55" i="2"/>
  <c r="J54" i="2"/>
  <c r="J52" i="2"/>
  <c r="J51" i="2"/>
  <c r="J50" i="2"/>
  <c r="K49" i="2"/>
  <c r="K48" i="2"/>
  <c r="K46" i="2"/>
  <c r="K45" i="2"/>
  <c r="K40" i="2"/>
  <c r="K39" i="2"/>
  <c r="J32" i="2"/>
  <c r="J31" i="2"/>
  <c r="K30" i="2"/>
  <c r="K29" i="2"/>
  <c r="K27" i="2"/>
  <c r="K26" i="2"/>
  <c r="K24" i="2"/>
  <c r="J19" i="2"/>
  <c r="J18" i="2"/>
  <c r="J17" i="2"/>
  <c r="K16" i="2"/>
  <c r="K15" i="2"/>
  <c r="K13" i="2"/>
  <c r="K12" i="2"/>
  <c r="K7" i="2"/>
  <c r="K6" i="2"/>
  <c r="D13" i="1"/>
  <c r="C13" i="1"/>
  <c r="D16" i="2"/>
  <c r="D17" i="2" s="1"/>
  <c r="E9" i="2"/>
  <c r="E12" i="2" s="1"/>
  <c r="D13" i="2" s="1"/>
  <c r="D14" i="2" s="1"/>
  <c r="E11" i="2"/>
  <c r="E8" i="2"/>
  <c r="D7" i="2"/>
  <c r="D6" i="2"/>
  <c r="E4" i="2"/>
  <c r="E3" i="2"/>
  <c r="B28" i="1"/>
  <c r="B27" i="1"/>
  <c r="B26" i="1"/>
  <c r="B25" i="1"/>
  <c r="C5" i="1"/>
  <c r="C6" i="1"/>
  <c r="C7" i="1"/>
  <c r="C4" i="1"/>
</calcChain>
</file>

<file path=xl/sharedStrings.xml><?xml version="1.0" encoding="utf-8"?>
<sst xmlns="http://schemas.openxmlformats.org/spreadsheetml/2006/main" count="139" uniqueCount="115">
  <si>
    <t>Tarif pajak  PPh 21</t>
  </si>
  <si>
    <t xml:space="preserve">Penghasilan </t>
  </si>
  <si>
    <t>Tarif</t>
  </si>
  <si>
    <t>NPWP</t>
  </si>
  <si>
    <t>Tanpa NPWP</t>
  </si>
  <si>
    <t>Penghasilan s.d Rp 50.000.000</t>
  </si>
  <si>
    <t>di atas 500.000.000</t>
  </si>
  <si>
    <t xml:space="preserve">PTKP </t>
  </si>
  <si>
    <t>Wajib Pajak Tidak Kawin (TK)</t>
  </si>
  <si>
    <t>Status</t>
  </si>
  <si>
    <t>PTKP</t>
  </si>
  <si>
    <t>TK/0</t>
  </si>
  <si>
    <t>TK/1</t>
  </si>
  <si>
    <t>TK/2</t>
  </si>
  <si>
    <t>TK/3</t>
  </si>
  <si>
    <t>Wajib Pajak Kawin (K)</t>
  </si>
  <si>
    <t>K/0</t>
  </si>
  <si>
    <t>K/1</t>
  </si>
  <si>
    <t>K/2</t>
  </si>
  <si>
    <t>K/3</t>
  </si>
  <si>
    <t>50.000.000 s.d 250.000.000</t>
  </si>
  <si>
    <t>250.000.000 s.d 500.000.000</t>
  </si>
  <si>
    <t>Wajib Pajak kawin, penghasilan suami istri digabung</t>
  </si>
  <si>
    <t>PPh 21 Tn. Nobita 2017</t>
  </si>
  <si>
    <t>Gaji per bulan Tn. Nobita</t>
  </si>
  <si>
    <t>Gaji bruto per bln</t>
  </si>
  <si>
    <t>Gaji bruto per tahun</t>
  </si>
  <si>
    <t>Dikurangi:</t>
  </si>
  <si>
    <t>Biaya Jabatan (5%*Gbruto)</t>
  </si>
  <si>
    <t>Iuran pensiun(1%*Gpokok)x12</t>
  </si>
  <si>
    <t>Gaji bersih per tahun</t>
  </si>
  <si>
    <t>PTKP:</t>
  </si>
  <si>
    <t>PKP</t>
  </si>
  <si>
    <t>PPh 21 terutang</t>
  </si>
  <si>
    <t>PPh 21 terutang per tahun</t>
  </si>
  <si>
    <t>PPh 21 terutang per bulan</t>
  </si>
  <si>
    <t>PPh 21 dengan NPWP</t>
  </si>
  <si>
    <t>PPh 21 dengan tanpa NPWP</t>
  </si>
  <si>
    <t>PPh 21 dengan tanpa NPWP per bulan</t>
  </si>
  <si>
    <t>A</t>
  </si>
  <si>
    <t>B</t>
  </si>
  <si>
    <t>PPh 21 Tn. Oskar 2017</t>
  </si>
  <si>
    <t>Perhitungan PPh 21 jika dg 1 NPWP</t>
  </si>
  <si>
    <t>OSKAR/ Suami</t>
  </si>
  <si>
    <t>Gaji per bulan Oskar</t>
  </si>
  <si>
    <t>PTKP /bulan</t>
  </si>
  <si>
    <t>PTKP /hari</t>
  </si>
  <si>
    <t>Tambahan transport</t>
  </si>
  <si>
    <t>Gaji bruto per bulan</t>
  </si>
  <si>
    <t>Dikurangi</t>
  </si>
  <si>
    <t>Biaya jabatan (5%)</t>
  </si>
  <si>
    <t>Iuran hari tua</t>
  </si>
  <si>
    <t>Iuran pensiun</t>
  </si>
  <si>
    <t>Gaji neto setahun</t>
  </si>
  <si>
    <t>WP pribadi</t>
  </si>
  <si>
    <t>WP pribadi, K/3</t>
  </si>
  <si>
    <t xml:space="preserve">PPh 21 terutang per bulan </t>
  </si>
  <si>
    <t>Istri</t>
  </si>
  <si>
    <t>Gaji per bulan</t>
  </si>
  <si>
    <t xml:space="preserve">Dikurangi </t>
  </si>
  <si>
    <t>Biaya  jabatan (5%)</t>
  </si>
  <si>
    <t>Gaji neto per tahun</t>
  </si>
  <si>
    <t>PPh 21 terutang istri per tahun</t>
  </si>
  <si>
    <t>PPh 21 perbulan</t>
  </si>
  <si>
    <t>*Note: tidak terdapat kurang pajak yang harus diangsur (PPh 25) pd thn pajak brktnya.</t>
  </si>
  <si>
    <t>Jika terdapat 2 NPWP (Perhitugan PPh 21 dengan menggabungkan penghasilan suami dan istri).</t>
  </si>
  <si>
    <t>Gaji suami</t>
  </si>
  <si>
    <t>Gaji istri</t>
  </si>
  <si>
    <t>Uang transport</t>
  </si>
  <si>
    <t>Gaji bruto sebulan</t>
  </si>
  <si>
    <t>Gaji bruto setahun</t>
  </si>
  <si>
    <t>WP K/I/3</t>
  </si>
  <si>
    <t>PPh 21 terutang 1 tahun</t>
  </si>
  <si>
    <t>PPh 21 terutang (1NPWP)</t>
  </si>
  <si>
    <t>PPh 21 terutang (2NPWP)</t>
  </si>
  <si>
    <t>PPh 21 terutang suami</t>
  </si>
  <si>
    <t>(jml gaji suami istri)</t>
  </si>
  <si>
    <t>Kredit PPh 21 suami</t>
  </si>
  <si>
    <t>PPh kurang bayar</t>
  </si>
  <si>
    <t>PPh 21 terutang istri</t>
  </si>
  <si>
    <t>(gaji istri per tahun) x PPh 21 terut</t>
  </si>
  <si>
    <t>Kredit Pph 21 istri</t>
  </si>
  <si>
    <t>PPh lebih bayar</t>
  </si>
  <si>
    <t>PPh kurang bayar yg hrs diangsur</t>
  </si>
  <si>
    <t>PPh kurang bayar setahun</t>
  </si>
  <si>
    <t>PPh kurang bayar per bulan (PPh 25 yg hrs diangsur per bln di th pajak berikutnya)</t>
  </si>
  <si>
    <t>*note: WP tanpa NPWP dikenakan tarif pajak 20% lebih tinggi.</t>
  </si>
  <si>
    <t>Selisih/ PPh kurang bayar</t>
  </si>
  <si>
    <t>Lebih bayar suami</t>
  </si>
  <si>
    <t>Kurang bayar istri</t>
  </si>
  <si>
    <t>*hasil kurang bayar sama</t>
  </si>
  <si>
    <t>(jml gaji suami&amp;istri)</t>
  </si>
  <si>
    <r>
      <rPr>
        <u/>
        <sz val="11"/>
        <color theme="1"/>
        <rFont val="Calibri"/>
        <family val="2"/>
        <scheme val="minor"/>
      </rPr>
      <t>(gaji suami per tahun</t>
    </r>
    <r>
      <rPr>
        <sz val="11"/>
        <color theme="1"/>
        <rFont val="Calibri"/>
        <family val="2"/>
        <charset val="1"/>
        <scheme val="minor"/>
      </rPr>
      <t>) x PPh21 terutang</t>
    </r>
  </si>
  <si>
    <t>Diketahui :</t>
  </si>
  <si>
    <t>Masa kerja tahun 2017</t>
  </si>
  <si>
    <t>Juni s.d Desember</t>
  </si>
  <si>
    <t>7 bulan</t>
  </si>
  <si>
    <t>Penyelesaian Soal</t>
  </si>
  <si>
    <t>Gaji Aldo 1 bulan</t>
  </si>
  <si>
    <t>Tunjangan KK</t>
  </si>
  <si>
    <t>Gaji bruto 1 bulan</t>
  </si>
  <si>
    <t>Iuran jaminan hari tua</t>
  </si>
  <si>
    <t xml:space="preserve">Gaji neto sebulan </t>
  </si>
  <si>
    <t>WP</t>
  </si>
  <si>
    <t>PPh 21</t>
  </si>
  <si>
    <t>PPh terutang per bulan</t>
  </si>
  <si>
    <t>Aldo adalah pegawai baru PT.DELMAN terhitung bulan Juni 2017. Gaji Aldo per bulan sebesar Rp 8.000.000,-, selain itu ia masih menerima tunjangan keselamatan kerja sebesar Rp 500.000/bulan, membayar iuran jaminan hari tua Rp 150.000/bulan. Aldo belum menikah. Hitunglah PPh 21 terutang Aldo pd tahun 2017!</t>
  </si>
  <si>
    <t>PPh 21 terutang per bln</t>
  </si>
  <si>
    <t>→ Besar gaji per tahun yakni gaji per bulan dikali masa kerja</t>
  </si>
  <si>
    <t>Tidak perlu lagi dijadikan tahun</t>
  </si>
  <si>
    <t>Tidak perlu dijadikan tahun</t>
  </si>
  <si>
    <t>K/I/0</t>
  </si>
  <si>
    <t>K/I/1</t>
  </si>
  <si>
    <t>K/I/2</t>
  </si>
  <si>
    <t>K/I/3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</si>
</sst>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(&quot;Rp&quot;* #,##0_);_(&quot;Rp&quot;* \(#,##0\);_(&quot;Rp&quot;* &quot;-&quot;_);_(@_)"/>
  </numFmts>
  <fonts count="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charset val="1"/>
      <scheme val="minor"/>
    </font>
    <font>
      <sz val="8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9" tint="-0.249977111117893"/>
      <name val="Calibri"/>
      <family val="2"/>
      <charset val="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42" fontId="0" fillId="0" borderId="0" xfId="1" applyFont="1"/>
    <xf numFmtId="0" fontId="3" fillId="2" borderId="1" xfId="0" applyFont="1" applyFill="1" applyBorder="1" applyAlignment="1">
      <alignment horizontal="center"/>
    </xf>
    <xf numFmtId="42" fontId="0" fillId="0" borderId="1" xfId="1" applyFont="1" applyBorder="1"/>
    <xf numFmtId="9" fontId="0" fillId="0" borderId="1" xfId="2" applyNumberFormat="1" applyFont="1" applyBorder="1"/>
    <xf numFmtId="0" fontId="0" fillId="0" borderId="1" xfId="0" applyBorder="1"/>
    <xf numFmtId="0" fontId="5" fillId="0" borderId="0" xfId="0" applyFont="1" applyFill="1" applyBorder="1" applyAlignment="1">
      <alignment vertical="top"/>
    </xf>
    <xf numFmtId="0" fontId="3" fillId="5" borderId="1" xfId="0" applyFont="1" applyFill="1" applyBorder="1" applyAlignment="1">
      <alignment horizontal="center"/>
    </xf>
    <xf numFmtId="0" fontId="0" fillId="6" borderId="0" xfId="0" applyFill="1"/>
    <xf numFmtId="0" fontId="0" fillId="0" borderId="1" xfId="0" applyFill="1" applyBorder="1"/>
    <xf numFmtId="42" fontId="0" fillId="0" borderId="1" xfId="1" applyFont="1" applyFill="1" applyBorder="1"/>
    <xf numFmtId="0" fontId="7" fillId="6" borderId="0" xfId="0" applyFont="1" applyFill="1"/>
    <xf numFmtId="42" fontId="3" fillId="7" borderId="0" xfId="1" applyFont="1" applyFill="1"/>
    <xf numFmtId="0" fontId="0" fillId="7" borderId="0" xfId="0" applyFill="1"/>
    <xf numFmtId="0" fontId="0" fillId="7" borderId="0" xfId="0" applyFill="1" applyAlignment="1">
      <alignment wrapText="1"/>
    </xf>
    <xf numFmtId="0" fontId="0" fillId="8" borderId="0" xfId="0" applyFill="1"/>
    <xf numFmtId="42" fontId="0" fillId="0" borderId="0" xfId="0" applyNumberFormat="1"/>
    <xf numFmtId="42" fontId="2" fillId="0" borderId="0" xfId="1" applyFont="1"/>
    <xf numFmtId="0" fontId="4" fillId="0" borderId="0" xfId="0" applyFont="1"/>
    <xf numFmtId="0" fontId="3" fillId="8" borderId="0" xfId="0" applyFont="1" applyFill="1"/>
    <xf numFmtId="0" fontId="2" fillId="4" borderId="0" xfId="0" applyFont="1" applyFill="1"/>
    <xf numFmtId="42" fontId="2" fillId="4" borderId="0" xfId="1" applyFont="1" applyFill="1"/>
    <xf numFmtId="0" fontId="6" fillId="0" borderId="0" xfId="0" applyFont="1"/>
    <xf numFmtId="0" fontId="9" fillId="7" borderId="0" xfId="0" applyFont="1" applyFill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8" borderId="0" xfId="0" applyFont="1" applyFill="1" applyAlignment="1">
      <alignment horizontal="left"/>
    </xf>
    <xf numFmtId="42" fontId="2" fillId="0" borderId="0" xfId="1" applyFont="1" applyAlignment="1">
      <alignment horizontal="right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42" fontId="2" fillId="0" borderId="2" xfId="1" applyFont="1" applyBorder="1"/>
    <xf numFmtId="42" fontId="0" fillId="0" borderId="2" xfId="1" applyFont="1" applyBorder="1"/>
    <xf numFmtId="9" fontId="0" fillId="0" borderId="0" xfId="0" applyNumberFormat="1"/>
    <xf numFmtId="0" fontId="10" fillId="0" borderId="0" xfId="0" applyFont="1"/>
    <xf numFmtId="0" fontId="3" fillId="0" borderId="0" xfId="0" applyFont="1"/>
    <xf numFmtId="0" fontId="11" fillId="0" borderId="0" xfId="0" applyFont="1"/>
    <xf numFmtId="42" fontId="3" fillId="0" borderId="3" xfId="1" applyFont="1" applyBorder="1"/>
  </cellXfs>
  <cellStyles count="3">
    <cellStyle name="Currency [0]" xfId="1" builtinId="7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130968</xdr:colOff>
      <xdr:row>55</xdr:row>
      <xdr:rowOff>83344</xdr:rowOff>
    </xdr:from>
    <xdr:to>
      <xdr:col>10</xdr:col>
      <xdr:colOff>595312</xdr:colOff>
      <xdr:row>73</xdr:row>
      <xdr:rowOff>47625</xdr:rowOff>
    </xdr:to>
    <xdr:sp macro="" textlink="">
      <xdr:nvSpPr>
        <xdr:cNvPr id="2" name="Curved Left Arrow 1"/>
        <xdr:cNvSpPr/>
      </xdr:nvSpPr>
      <xdr:spPr>
        <a:xfrm>
          <a:off x="8739187" y="10751344"/>
          <a:ext cx="464344" cy="3393281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d-ID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642938</xdr:colOff>
      <xdr:row>58</xdr:row>
      <xdr:rowOff>71437</xdr:rowOff>
    </xdr:from>
    <xdr:to>
      <xdr:col>13</xdr:col>
      <xdr:colOff>500062</xdr:colOff>
      <xdr:row>63</xdr:row>
      <xdr:rowOff>119063</xdr:rowOff>
    </xdr:to>
    <xdr:sp macro="" textlink="">
      <xdr:nvSpPr>
        <xdr:cNvPr id="4" name="Rectangle 3"/>
        <xdr:cNvSpPr/>
      </xdr:nvSpPr>
      <xdr:spPr>
        <a:xfrm>
          <a:off x="9703594" y="11310937"/>
          <a:ext cx="2143124" cy="1000126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id-ID" sz="1100"/>
            <a:t>Note:</a:t>
          </a:r>
        </a:p>
        <a:p>
          <a:pPr algn="l"/>
          <a:r>
            <a:rPr lang="id-ID" sz="1100"/>
            <a:t>~ PPh</a:t>
          </a:r>
          <a:r>
            <a:rPr lang="id-ID" sz="1100" baseline="0"/>
            <a:t>21 terutang &gt; Kredit pajak PPh21 = KURANG BAYAR.</a:t>
          </a:r>
        </a:p>
        <a:p>
          <a:pPr algn="l"/>
          <a:r>
            <a:rPr lang="id-ID" sz="1100"/>
            <a:t>~ PPh</a:t>
          </a:r>
          <a:r>
            <a:rPr lang="id-ID" sz="1100" baseline="0"/>
            <a:t>21 terutang &lt; Kredit pajak PPh21 = LEBIH BAYAR</a:t>
          </a:r>
          <a:endParaRPr lang="id-ID" sz="1100"/>
        </a:p>
        <a:p>
          <a:pPr algn="l"/>
          <a:endParaRPr lang="id-ID" sz="1100"/>
        </a:p>
      </xdr:txBody>
    </xdr:sp>
    <xdr:clientData/>
  </xdr:twoCellAnchor>
  <xdr:twoCellAnchor>
    <xdr:from>
      <xdr:col>11</xdr:col>
      <xdr:colOff>35718</xdr:colOff>
      <xdr:row>23</xdr:row>
      <xdr:rowOff>107156</xdr:rowOff>
    </xdr:from>
    <xdr:to>
      <xdr:col>13</xdr:col>
      <xdr:colOff>559594</xdr:colOff>
      <xdr:row>23</xdr:row>
      <xdr:rowOff>107156</xdr:rowOff>
    </xdr:to>
    <xdr:cxnSp macro="">
      <xdr:nvCxnSpPr>
        <xdr:cNvPr id="6" name="Straight Arrow Connector 5"/>
        <xdr:cNvCxnSpPr/>
      </xdr:nvCxnSpPr>
      <xdr:spPr>
        <a:xfrm>
          <a:off x="10167937" y="4679156"/>
          <a:ext cx="1738313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11905</xdr:colOff>
      <xdr:row>21</xdr:row>
      <xdr:rowOff>83343</xdr:rowOff>
    </xdr:from>
    <xdr:to>
      <xdr:col>20</xdr:col>
      <xdr:colOff>428624</xdr:colOff>
      <xdr:row>26</xdr:row>
      <xdr:rowOff>166687</xdr:rowOff>
    </xdr:to>
    <xdr:sp macro="" textlink="">
      <xdr:nvSpPr>
        <xdr:cNvPr id="7" name="Rectangle 6"/>
        <xdr:cNvSpPr/>
      </xdr:nvSpPr>
      <xdr:spPr>
        <a:xfrm>
          <a:off x="11965780" y="4274343"/>
          <a:ext cx="4060032" cy="1035844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d-ID" sz="1100">
              <a:solidFill>
                <a:sysClr val="windowText" lastClr="000000"/>
              </a:solidFill>
            </a:rPr>
            <a:t>Note:</a:t>
          </a:r>
          <a:r>
            <a:rPr lang="id-ID" sz="1100" baseline="0">
              <a:solidFill>
                <a:sysClr val="windowText" lastClr="000000"/>
              </a:solidFill>
            </a:rPr>
            <a:t> Untuk kasus soal selanjutnya.</a:t>
          </a:r>
        </a:p>
        <a:p>
          <a:pPr algn="l"/>
          <a:r>
            <a:rPr lang="id-ID" sz="1100" baseline="0">
              <a:solidFill>
                <a:schemeClr val="tx1">
                  <a:lumMod val="50000"/>
                  <a:lumOff val="50000"/>
                </a:schemeClr>
              </a:solidFill>
            </a:rPr>
            <a:t>Gaji bruto tidak perlu dijadikan per tahun, biarkan per bulan. Begitu pula untuk pengalian iuran pensiun, biaya jabtan dll.</a:t>
          </a:r>
        </a:p>
        <a:p>
          <a:pPr algn="l"/>
          <a:r>
            <a:rPr lang="id-ID" sz="1100" baseline="0">
              <a:solidFill>
                <a:schemeClr val="tx1">
                  <a:lumMod val="50000"/>
                  <a:lumOff val="50000"/>
                </a:schemeClr>
              </a:solidFill>
            </a:rPr>
            <a:t>Pengalian menjadi se tahun </a:t>
          </a:r>
          <a:r>
            <a:rPr lang="id-ID" sz="1100" b="1" baseline="0">
              <a:solidFill>
                <a:sysClr val="windowText" lastClr="000000"/>
              </a:solidFill>
            </a:rPr>
            <a:t>setelah diketahui gaji neto </a:t>
          </a:r>
          <a:r>
            <a:rPr lang="id-ID" sz="1100" b="1" baseline="0">
              <a:solidFill>
                <a:schemeClr val="tx1">
                  <a:lumMod val="50000"/>
                  <a:lumOff val="50000"/>
                </a:schemeClr>
              </a:solidFill>
            </a:rPr>
            <a:t>lalu dikurangi PTKP , dan PKP x tarif pajak.</a:t>
          </a:r>
        </a:p>
        <a:p>
          <a:pPr algn="l"/>
          <a:endParaRPr lang="id-ID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690563</xdr:colOff>
      <xdr:row>63</xdr:row>
      <xdr:rowOff>83344</xdr:rowOff>
    </xdr:from>
    <xdr:to>
      <xdr:col>17</xdr:col>
      <xdr:colOff>226219</xdr:colOff>
      <xdr:row>67</xdr:row>
      <xdr:rowOff>130969</xdr:rowOff>
    </xdr:to>
    <xdr:sp macro="" textlink="">
      <xdr:nvSpPr>
        <xdr:cNvPr id="8" name="Rectangle 7"/>
        <xdr:cNvSpPr/>
      </xdr:nvSpPr>
      <xdr:spPr>
        <a:xfrm>
          <a:off x="9751219" y="12275344"/>
          <a:ext cx="4250531" cy="809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d-ID" sz="1100">
              <a:solidFill>
                <a:srgbClr val="C00000"/>
              </a:solidFill>
              <a:latin typeface="Trebuchet MS" panose="020B0603020202020204" pitchFamily="34" charset="0"/>
            </a:rPr>
            <a:t>Yang</a:t>
          </a:r>
          <a:r>
            <a:rPr lang="id-ID" sz="1100" baseline="0">
              <a:solidFill>
                <a:srgbClr val="C00000"/>
              </a:solidFill>
              <a:latin typeface="Trebuchet MS" panose="020B0603020202020204" pitchFamily="34" charset="0"/>
            </a:rPr>
            <a:t> dimaksud PPh 21 terutang (suami/istri) adalah PPh 21 hasil perhitungan dengan 2 NPWP.</a:t>
          </a:r>
        </a:p>
        <a:p>
          <a:pPr algn="l"/>
          <a:r>
            <a:rPr lang="id-ID" sz="1100" baseline="0">
              <a:solidFill>
                <a:srgbClr val="C00000"/>
              </a:solidFill>
              <a:latin typeface="Trebuchet MS" panose="020B0603020202020204" pitchFamily="34" charset="0"/>
            </a:rPr>
            <a:t>Sedangkan Kredit PPh21 adalah PPh 21 hasil dari perhitungan PPh 21 dengan 1 NPWP.</a:t>
          </a:r>
          <a:endParaRPr lang="id-ID" sz="1100">
            <a:solidFill>
              <a:srgbClr val="C00000"/>
            </a:solidFill>
            <a:latin typeface="Trebuchet MS" panose="020B0603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1154906</xdr:colOff>
      <xdr:row>12</xdr:row>
      <xdr:rowOff>130969</xdr:rowOff>
    </xdr:from>
    <xdr:to>
      <xdr:col>3</xdr:col>
      <xdr:colOff>464344</xdr:colOff>
      <xdr:row>14</xdr:row>
      <xdr:rowOff>107156</xdr:rowOff>
    </xdr:to>
    <xdr:cxnSp macro="">
      <xdr:nvCxnSpPr>
        <xdr:cNvPr id="3" name="Straight Arrow Connector 2"/>
        <xdr:cNvCxnSpPr/>
      </xdr:nvCxnSpPr>
      <xdr:spPr>
        <a:xfrm>
          <a:off x="3940969" y="3417094"/>
          <a:ext cx="523875" cy="35718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750095</xdr:colOff>
      <xdr:row>2</xdr:row>
      <xdr:rowOff>250030</xdr:rowOff>
    </xdr:from>
    <xdr:to>
      <xdr:col>4</xdr:col>
      <xdr:colOff>345282</xdr:colOff>
      <xdr:row>14</xdr:row>
      <xdr:rowOff>59530</xdr:rowOff>
    </xdr:to>
    <xdr:cxnSp macro="">
      <xdr:nvCxnSpPr>
        <xdr:cNvPr id="5" name="Elbow Connector 4"/>
        <xdr:cNvCxnSpPr/>
      </xdr:nvCxnSpPr>
      <xdr:spPr>
        <a:xfrm rot="16200000" flipH="1">
          <a:off x="4012407" y="2214562"/>
          <a:ext cx="2250281" cy="773906"/>
        </a:xfrm>
        <a:prstGeom prst="bentConnector3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35718</xdr:colOff>
      <xdr:row>10</xdr:row>
      <xdr:rowOff>83345</xdr:rowOff>
    </xdr:from>
    <xdr:to>
      <xdr:col>12</xdr:col>
      <xdr:colOff>11906</xdr:colOff>
      <xdr:row>12</xdr:row>
      <xdr:rowOff>166687</xdr:rowOff>
    </xdr:to>
    <xdr:sp macro="" textlink="">
      <xdr:nvSpPr>
        <xdr:cNvPr id="6" name="Rectangle 5"/>
        <xdr:cNvSpPr/>
      </xdr:nvSpPr>
      <xdr:spPr>
        <a:xfrm>
          <a:off x="5822156" y="2988470"/>
          <a:ext cx="4619625" cy="464342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id-ID" sz="1100"/>
            <a:t>Note:</a:t>
          </a:r>
          <a:r>
            <a:rPr lang="id-ID" sz="1100" baseline="0"/>
            <a:t> Akumulasi gaji per tahun dihitung setelah diperoleh gaji neto per bulan. Setelah diketahui gaji neto per bulan lalu x 12 (atau jml masa kerja) </a:t>
          </a:r>
          <a:endParaRPr lang="id-ID" sz="1100"/>
        </a:p>
      </xdr:txBody>
    </xdr:sp>
    <xdr:clientData/>
  </xdr:twoCellAnchor>
  <xdr:twoCellAnchor>
    <xdr:from>
      <xdr:col>3</xdr:col>
      <xdr:colOff>166687</xdr:colOff>
      <xdr:row>7</xdr:row>
      <xdr:rowOff>95250</xdr:rowOff>
    </xdr:from>
    <xdr:to>
      <xdr:col>5</xdr:col>
      <xdr:colOff>904874</xdr:colOff>
      <xdr:row>7</xdr:row>
      <xdr:rowOff>95250</xdr:rowOff>
    </xdr:to>
    <xdr:cxnSp macro="">
      <xdr:nvCxnSpPr>
        <xdr:cNvPr id="9" name="Straight Arrow Connector 8"/>
        <xdr:cNvCxnSpPr/>
      </xdr:nvCxnSpPr>
      <xdr:spPr>
        <a:xfrm>
          <a:off x="4167187" y="2428875"/>
          <a:ext cx="2524125" cy="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35718</xdr:colOff>
      <xdr:row>9</xdr:row>
      <xdr:rowOff>107156</xdr:rowOff>
    </xdr:from>
    <xdr:to>
      <xdr:col>5</xdr:col>
      <xdr:colOff>916781</xdr:colOff>
      <xdr:row>9</xdr:row>
      <xdr:rowOff>130969</xdr:rowOff>
    </xdr:to>
    <xdr:cxnSp macro="">
      <xdr:nvCxnSpPr>
        <xdr:cNvPr id="11" name="Straight Arrow Connector 10"/>
        <xdr:cNvCxnSpPr/>
      </xdr:nvCxnSpPr>
      <xdr:spPr>
        <a:xfrm>
          <a:off x="2821781" y="2821781"/>
          <a:ext cx="3881438" cy="23813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23812</xdr:colOff>
      <xdr:row>9</xdr:row>
      <xdr:rowOff>119062</xdr:rowOff>
    </xdr:from>
    <xdr:to>
      <xdr:col>5</xdr:col>
      <xdr:colOff>940593</xdr:colOff>
      <xdr:row>10</xdr:row>
      <xdr:rowOff>59533</xdr:rowOff>
    </xdr:to>
    <xdr:cxnSp macro="">
      <xdr:nvCxnSpPr>
        <xdr:cNvPr id="13" name="Straight Arrow Connector 12"/>
        <xdr:cNvCxnSpPr/>
      </xdr:nvCxnSpPr>
      <xdr:spPr>
        <a:xfrm flipV="1">
          <a:off x="2809875" y="2833687"/>
          <a:ext cx="3917156" cy="130971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opLeftCell="A14" workbookViewId="0">
      <selection activeCell="C24" sqref="C24"/>
    </sheetView>
  </sheetViews>
  <sheetFormatPr defaultRowHeight="15" x14ac:dyDescent="0.25"/>
  <cols>
    <col min="1" max="1" width="31.42578125" customWidth="1"/>
    <col min="2" max="2" width="15.7109375" customWidth="1"/>
    <col min="3" max="3" width="15.28515625" customWidth="1"/>
    <col min="4" max="4" width="14.7109375" customWidth="1"/>
  </cols>
  <sheetData>
    <row r="1" spans="1:4" x14ac:dyDescent="0.25">
      <c r="A1" s="26" t="s">
        <v>0</v>
      </c>
      <c r="B1" s="26"/>
      <c r="C1" s="26"/>
    </row>
    <row r="2" spans="1:4" x14ac:dyDescent="0.25">
      <c r="A2" s="24" t="s">
        <v>1</v>
      </c>
      <c r="B2" s="25" t="s">
        <v>2</v>
      </c>
      <c r="C2" s="25"/>
    </row>
    <row r="3" spans="1:4" x14ac:dyDescent="0.25">
      <c r="A3" s="24"/>
      <c r="B3" s="2" t="s">
        <v>3</v>
      </c>
      <c r="C3" s="2" t="s">
        <v>4</v>
      </c>
    </row>
    <row r="4" spans="1:4" x14ac:dyDescent="0.25">
      <c r="A4" s="3" t="s">
        <v>5</v>
      </c>
      <c r="B4" s="4">
        <v>0.05</v>
      </c>
      <c r="C4" s="4">
        <f>120/100*B4</f>
        <v>0.06</v>
      </c>
    </row>
    <row r="5" spans="1:4" x14ac:dyDescent="0.25">
      <c r="A5" s="5" t="s">
        <v>20</v>
      </c>
      <c r="B5" s="4">
        <v>0.15</v>
      </c>
      <c r="C5" s="4">
        <f t="shared" ref="C5:C6" si="0">120/100*B5</f>
        <v>0.18</v>
      </c>
    </row>
    <row r="6" spans="1:4" x14ac:dyDescent="0.25">
      <c r="A6" s="5" t="s">
        <v>21</v>
      </c>
      <c r="B6" s="4">
        <v>0.25</v>
      </c>
      <c r="C6" s="4">
        <f t="shared" si="0"/>
        <v>0.3</v>
      </c>
    </row>
    <row r="7" spans="1:4" x14ac:dyDescent="0.25">
      <c r="A7" s="5" t="s">
        <v>6</v>
      </c>
      <c r="B7" s="4">
        <v>0.3</v>
      </c>
      <c r="C7" s="4">
        <f>120/100*B7</f>
        <v>0.36</v>
      </c>
    </row>
    <row r="8" spans="1:4" x14ac:dyDescent="0.25">
      <c r="A8" s="6" t="s">
        <v>86</v>
      </c>
    </row>
    <row r="10" spans="1:4" ht="20.25" customHeight="1" x14ac:dyDescent="0.3">
      <c r="A10" s="11" t="s">
        <v>7</v>
      </c>
      <c r="B10" s="8"/>
    </row>
    <row r="11" spans="1:4" x14ac:dyDescent="0.25">
      <c r="A11" s="27" t="s">
        <v>8</v>
      </c>
      <c r="B11" s="27"/>
    </row>
    <row r="12" spans="1:4" x14ac:dyDescent="0.25">
      <c r="A12" s="7" t="s">
        <v>9</v>
      </c>
      <c r="B12" s="7" t="s">
        <v>10</v>
      </c>
      <c r="C12" t="s">
        <v>45</v>
      </c>
      <c r="D12" t="s">
        <v>46</v>
      </c>
    </row>
    <row r="13" spans="1:4" x14ac:dyDescent="0.25">
      <c r="A13" s="5" t="s">
        <v>11</v>
      </c>
      <c r="B13" s="3">
        <v>54000000</v>
      </c>
      <c r="C13" s="16">
        <f>B13/12</f>
        <v>4500000</v>
      </c>
      <c r="D13" s="16">
        <f>B13/360</f>
        <v>150000</v>
      </c>
    </row>
    <row r="14" spans="1:4" x14ac:dyDescent="0.25">
      <c r="A14" s="5" t="s">
        <v>12</v>
      </c>
      <c r="B14" s="3">
        <v>58500000</v>
      </c>
      <c r="C14" s="16"/>
      <c r="D14" s="16"/>
    </row>
    <row r="15" spans="1:4" x14ac:dyDescent="0.25">
      <c r="A15" s="5" t="s">
        <v>13</v>
      </c>
      <c r="B15" s="3">
        <v>63000000</v>
      </c>
      <c r="C15" s="16"/>
      <c r="D15" s="16"/>
    </row>
    <row r="16" spans="1:4" x14ac:dyDescent="0.25">
      <c r="A16" s="5" t="s">
        <v>14</v>
      </c>
      <c r="B16" s="3">
        <v>67500000</v>
      </c>
      <c r="C16" s="16"/>
      <c r="D16" s="16"/>
    </row>
    <row r="17" spans="1:4" x14ac:dyDescent="0.25">
      <c r="A17" s="28" t="s">
        <v>15</v>
      </c>
      <c r="B17" s="28"/>
      <c r="D17" s="16"/>
    </row>
    <row r="18" spans="1:4" x14ac:dyDescent="0.25">
      <c r="A18" s="7" t="s">
        <v>9</v>
      </c>
      <c r="B18" s="7" t="s">
        <v>10</v>
      </c>
    </row>
    <row r="19" spans="1:4" x14ac:dyDescent="0.25">
      <c r="A19" s="9" t="s">
        <v>16</v>
      </c>
      <c r="B19" s="3">
        <v>58500000</v>
      </c>
    </row>
    <row r="20" spans="1:4" x14ac:dyDescent="0.25">
      <c r="A20" s="9" t="s">
        <v>17</v>
      </c>
      <c r="B20" s="3">
        <v>63000000</v>
      </c>
    </row>
    <row r="21" spans="1:4" x14ac:dyDescent="0.25">
      <c r="A21" s="9" t="s">
        <v>18</v>
      </c>
      <c r="B21" s="3">
        <v>67500000</v>
      </c>
    </row>
    <row r="22" spans="1:4" x14ac:dyDescent="0.25">
      <c r="A22" s="9" t="s">
        <v>19</v>
      </c>
      <c r="B22" s="3">
        <v>72000000</v>
      </c>
    </row>
    <row r="23" spans="1:4" x14ac:dyDescent="0.25">
      <c r="A23" s="28" t="s">
        <v>22</v>
      </c>
      <c r="B23" s="28"/>
    </row>
    <row r="24" spans="1:4" x14ac:dyDescent="0.25">
      <c r="A24" s="7" t="s">
        <v>9</v>
      </c>
      <c r="B24" s="7" t="s">
        <v>10</v>
      </c>
    </row>
    <row r="25" spans="1:4" x14ac:dyDescent="0.25">
      <c r="A25" s="9" t="s">
        <v>111</v>
      </c>
      <c r="B25" s="10">
        <f>(54000000*2)+(4500000*1)</f>
        <v>112500000</v>
      </c>
    </row>
    <row r="26" spans="1:4" x14ac:dyDescent="0.25">
      <c r="A26" s="9" t="s">
        <v>112</v>
      </c>
      <c r="B26" s="10">
        <f>(54000000*2)+(4500000*2)</f>
        <v>117000000</v>
      </c>
    </row>
    <row r="27" spans="1:4" x14ac:dyDescent="0.25">
      <c r="A27" s="9" t="s">
        <v>113</v>
      </c>
      <c r="B27" s="10">
        <f>(54000000*2)+(4500000*3)</f>
        <v>121500000</v>
      </c>
    </row>
    <row r="28" spans="1:4" x14ac:dyDescent="0.25">
      <c r="A28" s="9" t="s">
        <v>114</v>
      </c>
      <c r="B28" s="10">
        <f>(54000000*2)+(4500000*4)</f>
        <v>126000000</v>
      </c>
    </row>
  </sheetData>
  <mergeCells count="6">
    <mergeCell ref="A23:B23"/>
    <mergeCell ref="A2:A3"/>
    <mergeCell ref="B2:C2"/>
    <mergeCell ref="A1:C1"/>
    <mergeCell ref="A11:B11"/>
    <mergeCell ref="A17:B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opLeftCell="G1" zoomScale="80" zoomScaleNormal="80" workbookViewId="0">
      <selection activeCell="N69" sqref="N69"/>
    </sheetView>
  </sheetViews>
  <sheetFormatPr defaultRowHeight="15" x14ac:dyDescent="0.25"/>
  <cols>
    <col min="1" max="1" width="4.28515625" customWidth="1"/>
    <col min="2" max="2" width="1.7109375" customWidth="1"/>
    <col min="3" max="3" width="32.5703125" customWidth="1"/>
    <col min="4" max="4" width="15.28515625" style="1" customWidth="1"/>
    <col min="5" max="5" width="15.42578125" style="1" customWidth="1"/>
    <col min="7" max="7" width="4.28515625" customWidth="1"/>
    <col min="8" max="8" width="1.85546875" customWidth="1"/>
    <col min="9" max="9" width="33.7109375" customWidth="1"/>
    <col min="10" max="10" width="17.7109375" style="1" customWidth="1"/>
    <col min="11" max="11" width="16" style="1" customWidth="1"/>
  </cols>
  <sheetData>
    <row r="1" spans="1:11" x14ac:dyDescent="0.25">
      <c r="A1" t="s">
        <v>39</v>
      </c>
      <c r="B1" s="29" t="s">
        <v>23</v>
      </c>
      <c r="C1" s="29"/>
      <c r="G1" t="s">
        <v>40</v>
      </c>
      <c r="H1" t="s">
        <v>41</v>
      </c>
    </row>
    <row r="2" spans="1:11" x14ac:dyDescent="0.25">
      <c r="C2" t="s">
        <v>24</v>
      </c>
      <c r="E2" s="1">
        <v>7500000</v>
      </c>
      <c r="H2">
        <v>1</v>
      </c>
      <c r="I2" t="s">
        <v>42</v>
      </c>
    </row>
    <row r="3" spans="1:11" x14ac:dyDescent="0.25">
      <c r="C3" t="s">
        <v>25</v>
      </c>
      <c r="E3" s="1">
        <f>E2</f>
        <v>7500000</v>
      </c>
      <c r="I3" s="15" t="s">
        <v>43</v>
      </c>
    </row>
    <row r="4" spans="1:11" x14ac:dyDescent="0.25">
      <c r="C4" t="s">
        <v>26</v>
      </c>
      <c r="E4" s="1">
        <f>E3*12</f>
        <v>90000000</v>
      </c>
      <c r="I4" t="s">
        <v>44</v>
      </c>
      <c r="K4" s="1">
        <v>12000000</v>
      </c>
    </row>
    <row r="5" spans="1:11" x14ac:dyDescent="0.25">
      <c r="B5" t="s">
        <v>27</v>
      </c>
      <c r="I5" t="s">
        <v>47</v>
      </c>
      <c r="K5" s="35">
        <v>500000</v>
      </c>
    </row>
    <row r="6" spans="1:11" x14ac:dyDescent="0.25">
      <c r="C6" t="s">
        <v>28</v>
      </c>
      <c r="D6" s="1">
        <f>5%*E4</f>
        <v>4500000</v>
      </c>
      <c r="I6" t="s">
        <v>48</v>
      </c>
      <c r="K6" s="1">
        <f>K4+K5</f>
        <v>12500000</v>
      </c>
    </row>
    <row r="7" spans="1:11" x14ac:dyDescent="0.25">
      <c r="C7" t="s">
        <v>29</v>
      </c>
      <c r="D7" s="1">
        <f>1%*E2*12</f>
        <v>900000</v>
      </c>
      <c r="I7" t="s">
        <v>26</v>
      </c>
      <c r="K7" s="1">
        <f>K6*12</f>
        <v>150000000</v>
      </c>
    </row>
    <row r="8" spans="1:11" x14ac:dyDescent="0.25">
      <c r="E8" s="1">
        <f>-D6-D7</f>
        <v>-5400000</v>
      </c>
      <c r="H8" t="s">
        <v>49</v>
      </c>
    </row>
    <row r="9" spans="1:11" x14ac:dyDescent="0.25">
      <c r="C9" t="s">
        <v>30</v>
      </c>
      <c r="E9" s="1">
        <f>SUM(E4:E8)</f>
        <v>84600000</v>
      </c>
      <c r="I9" t="s">
        <v>50</v>
      </c>
      <c r="J9" s="1">
        <v>6000000</v>
      </c>
    </row>
    <row r="10" spans="1:11" x14ac:dyDescent="0.25">
      <c r="C10" t="s">
        <v>31</v>
      </c>
      <c r="I10" t="s">
        <v>51</v>
      </c>
      <c r="J10" s="1">
        <v>150000</v>
      </c>
    </row>
    <row r="11" spans="1:11" x14ac:dyDescent="0.25">
      <c r="C11" t="s">
        <v>12</v>
      </c>
      <c r="E11" s="1">
        <f>'Tarif Pajak'!B14</f>
        <v>58500000</v>
      </c>
      <c r="I11" t="s">
        <v>52</v>
      </c>
      <c r="J11" s="35">
        <v>100000</v>
      </c>
    </row>
    <row r="12" spans="1:11" x14ac:dyDescent="0.25">
      <c r="C12" t="s">
        <v>32</v>
      </c>
      <c r="E12" s="1">
        <f>E9-E11</f>
        <v>26100000</v>
      </c>
      <c r="K12" s="35">
        <f>-J9-J10-J11</f>
        <v>-6250000</v>
      </c>
    </row>
    <row r="13" spans="1:11" x14ac:dyDescent="0.25">
      <c r="C13" t="s">
        <v>34</v>
      </c>
      <c r="D13" s="1">
        <f>5%*E12</f>
        <v>1305000</v>
      </c>
      <c r="I13" t="s">
        <v>53</v>
      </c>
      <c r="K13" s="1">
        <f>SUM(K7:K12)</f>
        <v>143750000</v>
      </c>
    </row>
    <row r="14" spans="1:11" x14ac:dyDescent="0.25">
      <c r="C14" t="s">
        <v>35</v>
      </c>
      <c r="D14" s="1">
        <f>D13/12</f>
        <v>108750</v>
      </c>
      <c r="I14" t="s">
        <v>10</v>
      </c>
    </row>
    <row r="15" spans="1:11" x14ac:dyDescent="0.25">
      <c r="B15">
        <v>1</v>
      </c>
      <c r="C15" s="13" t="s">
        <v>36</v>
      </c>
      <c r="D15" s="12">
        <v>108000</v>
      </c>
      <c r="I15" t="s">
        <v>55</v>
      </c>
      <c r="K15" s="35">
        <f>'Tarif Pajak'!B22</f>
        <v>72000000</v>
      </c>
    </row>
    <row r="16" spans="1:11" x14ac:dyDescent="0.25">
      <c r="C16" t="s">
        <v>37</v>
      </c>
      <c r="D16" s="1">
        <f>'Tarif Pajak'!C4*'SOAL A dan B'!E12</f>
        <v>1566000</v>
      </c>
      <c r="I16" t="s">
        <v>32</v>
      </c>
      <c r="K16" s="1">
        <f>K13-K15</f>
        <v>71750000</v>
      </c>
    </row>
    <row r="17" spans="2:11" ht="30" x14ac:dyDescent="0.25">
      <c r="B17">
        <v>2</v>
      </c>
      <c r="C17" s="14" t="s">
        <v>38</v>
      </c>
      <c r="D17" s="12">
        <f>D16/12</f>
        <v>130500</v>
      </c>
      <c r="I17" t="s">
        <v>34</v>
      </c>
      <c r="J17" s="1">
        <f>5%*50000000</f>
        <v>2500000</v>
      </c>
    </row>
    <row r="18" spans="2:11" x14ac:dyDescent="0.25">
      <c r="J18" s="1">
        <f>15%*21750000</f>
        <v>3262500</v>
      </c>
    </row>
    <row r="19" spans="2:11" x14ac:dyDescent="0.25">
      <c r="J19" s="1">
        <f>SUM(J17:J18)</f>
        <v>5762500</v>
      </c>
    </row>
    <row r="20" spans="2:11" x14ac:dyDescent="0.25">
      <c r="I20" s="13" t="s">
        <v>56</v>
      </c>
      <c r="J20" s="12">
        <v>480000</v>
      </c>
    </row>
    <row r="22" spans="2:11" x14ac:dyDescent="0.25">
      <c r="I22" s="19" t="s">
        <v>57</v>
      </c>
    </row>
    <row r="23" spans="2:11" x14ac:dyDescent="0.25">
      <c r="I23" t="s">
        <v>58</v>
      </c>
      <c r="K23" s="1">
        <v>6000000</v>
      </c>
    </row>
    <row r="24" spans="2:11" x14ac:dyDescent="0.25">
      <c r="I24" t="s">
        <v>26</v>
      </c>
      <c r="K24" s="1">
        <f>12*K23</f>
        <v>72000000</v>
      </c>
    </row>
    <row r="25" spans="2:11" x14ac:dyDescent="0.25">
      <c r="H25" t="s">
        <v>59</v>
      </c>
    </row>
    <row r="26" spans="2:11" x14ac:dyDescent="0.25">
      <c r="I26" t="s">
        <v>60</v>
      </c>
      <c r="K26" s="17">
        <f>5%*K24</f>
        <v>3600000</v>
      </c>
    </row>
    <row r="27" spans="2:11" x14ac:dyDescent="0.25">
      <c r="I27" t="s">
        <v>61</v>
      </c>
      <c r="K27" s="1">
        <f>K24-K26</f>
        <v>68400000</v>
      </c>
    </row>
    <row r="28" spans="2:11" x14ac:dyDescent="0.25">
      <c r="I28" t="s">
        <v>7</v>
      </c>
    </row>
    <row r="29" spans="2:11" x14ac:dyDescent="0.25">
      <c r="I29" t="s">
        <v>54</v>
      </c>
      <c r="K29" s="17">
        <f>'Tarif Pajak'!B13</f>
        <v>54000000</v>
      </c>
    </row>
    <row r="30" spans="2:11" x14ac:dyDescent="0.25">
      <c r="I30" t="s">
        <v>32</v>
      </c>
      <c r="K30" s="1">
        <f>K27-K29</f>
        <v>14400000</v>
      </c>
    </row>
    <row r="31" spans="2:11" x14ac:dyDescent="0.25">
      <c r="I31" t="s">
        <v>62</v>
      </c>
      <c r="J31" s="1">
        <f>5%*K30</f>
        <v>720000</v>
      </c>
    </row>
    <row r="32" spans="2:11" x14ac:dyDescent="0.25">
      <c r="I32" s="13" t="s">
        <v>63</v>
      </c>
      <c r="J32" s="12">
        <f>J31/12</f>
        <v>60000</v>
      </c>
    </row>
    <row r="33" spans="7:11" x14ac:dyDescent="0.25">
      <c r="H33" s="18" t="s">
        <v>64</v>
      </c>
    </row>
    <row r="35" spans="7:11" x14ac:dyDescent="0.25">
      <c r="G35">
        <v>2</v>
      </c>
      <c r="H35" t="s">
        <v>65</v>
      </c>
    </row>
    <row r="36" spans="7:11" x14ac:dyDescent="0.25">
      <c r="I36" t="s">
        <v>66</v>
      </c>
      <c r="K36" s="1">
        <v>12000000</v>
      </c>
    </row>
    <row r="37" spans="7:11" x14ac:dyDescent="0.25">
      <c r="I37" t="s">
        <v>67</v>
      </c>
      <c r="K37" s="1">
        <v>6000000</v>
      </c>
    </row>
    <row r="38" spans="7:11" x14ac:dyDescent="0.25">
      <c r="I38" t="s">
        <v>68</v>
      </c>
      <c r="K38" s="1">
        <v>500000</v>
      </c>
    </row>
    <row r="39" spans="7:11" x14ac:dyDescent="0.25">
      <c r="I39" t="s">
        <v>69</v>
      </c>
      <c r="K39" s="1">
        <f>SUM(K36:K38)</f>
        <v>18500000</v>
      </c>
    </row>
    <row r="40" spans="7:11" x14ac:dyDescent="0.25">
      <c r="I40" t="s">
        <v>70</v>
      </c>
      <c r="K40" s="1">
        <f>K39*12</f>
        <v>222000000</v>
      </c>
    </row>
    <row r="41" spans="7:11" x14ac:dyDescent="0.25">
      <c r="H41" t="s">
        <v>49</v>
      </c>
    </row>
    <row r="42" spans="7:11" x14ac:dyDescent="0.25">
      <c r="I42" t="s">
        <v>50</v>
      </c>
      <c r="J42" s="1">
        <v>6000000</v>
      </c>
    </row>
    <row r="43" spans="7:11" x14ac:dyDescent="0.25">
      <c r="I43" t="s">
        <v>51</v>
      </c>
      <c r="J43" s="1">
        <v>150000</v>
      </c>
    </row>
    <row r="44" spans="7:11" x14ac:dyDescent="0.25">
      <c r="I44" t="s">
        <v>52</v>
      </c>
      <c r="J44" s="1">
        <v>100000</v>
      </c>
    </row>
    <row r="45" spans="7:11" x14ac:dyDescent="0.25">
      <c r="K45" s="1">
        <f>-J42-J43-J44</f>
        <v>-6250000</v>
      </c>
    </row>
    <row r="46" spans="7:11" x14ac:dyDescent="0.25">
      <c r="I46" t="s">
        <v>61</v>
      </c>
      <c r="K46" s="1">
        <f>K40+K45</f>
        <v>215750000</v>
      </c>
    </row>
    <row r="47" spans="7:11" x14ac:dyDescent="0.25">
      <c r="I47" t="s">
        <v>10</v>
      </c>
    </row>
    <row r="48" spans="7:11" x14ac:dyDescent="0.25">
      <c r="I48" t="s">
        <v>71</v>
      </c>
      <c r="K48" s="1">
        <f>'Tarif Pajak'!B28</f>
        <v>126000000</v>
      </c>
    </row>
    <row r="49" spans="9:11" x14ac:dyDescent="0.25">
      <c r="I49" t="s">
        <v>32</v>
      </c>
      <c r="K49" s="1">
        <f>K46-K48</f>
        <v>89750000</v>
      </c>
    </row>
    <row r="50" spans="9:11" x14ac:dyDescent="0.25">
      <c r="I50" t="s">
        <v>33</v>
      </c>
      <c r="J50" s="1">
        <f>5%*50000000</f>
        <v>2500000</v>
      </c>
    </row>
    <row r="51" spans="9:11" x14ac:dyDescent="0.25">
      <c r="J51" s="1">
        <f>15%*39750000</f>
        <v>5962500</v>
      </c>
    </row>
    <row r="52" spans="9:11" x14ac:dyDescent="0.25">
      <c r="I52" t="s">
        <v>72</v>
      </c>
      <c r="J52" s="1">
        <f>J50+J51</f>
        <v>8462500</v>
      </c>
    </row>
    <row r="53" spans="9:11" x14ac:dyDescent="0.25">
      <c r="I53" s="20"/>
      <c r="J53" s="21"/>
      <c r="K53" s="21"/>
    </row>
    <row r="54" spans="9:11" x14ac:dyDescent="0.25">
      <c r="I54" t="s">
        <v>73</v>
      </c>
      <c r="J54" s="1">
        <f>J31+J19</f>
        <v>6482500</v>
      </c>
    </row>
    <row r="55" spans="9:11" x14ac:dyDescent="0.25">
      <c r="I55" t="s">
        <v>74</v>
      </c>
      <c r="J55" s="1">
        <f>J52</f>
        <v>8462500</v>
      </c>
    </row>
    <row r="56" spans="9:11" x14ac:dyDescent="0.25">
      <c r="I56" t="s">
        <v>87</v>
      </c>
      <c r="J56" s="17">
        <f>J54-J55</f>
        <v>-1980000</v>
      </c>
    </row>
    <row r="58" spans="9:11" x14ac:dyDescent="0.25">
      <c r="I58" t="s">
        <v>75</v>
      </c>
    </row>
    <row r="59" spans="9:11" x14ac:dyDescent="0.25">
      <c r="I59" s="22" t="s">
        <v>92</v>
      </c>
      <c r="J59" s="1">
        <f>(144000000/216000000)*J52</f>
        <v>5641666.666666666</v>
      </c>
    </row>
    <row r="60" spans="9:11" x14ac:dyDescent="0.25">
      <c r="I60" t="s">
        <v>91</v>
      </c>
    </row>
    <row r="61" spans="9:11" x14ac:dyDescent="0.25">
      <c r="I61" t="s">
        <v>77</v>
      </c>
      <c r="J61" s="1">
        <f>J19</f>
        <v>5762500</v>
      </c>
    </row>
    <row r="62" spans="9:11" x14ac:dyDescent="0.25">
      <c r="I62" t="s">
        <v>82</v>
      </c>
      <c r="J62" s="1">
        <f>J61-J59</f>
        <v>120833.33333333395</v>
      </c>
    </row>
    <row r="64" spans="9:11" x14ac:dyDescent="0.25">
      <c r="I64" t="s">
        <v>79</v>
      </c>
    </row>
    <row r="65" spans="9:11" x14ac:dyDescent="0.25">
      <c r="I65" t="s">
        <v>80</v>
      </c>
      <c r="J65" s="1">
        <f>(72000000/216000000)*J52</f>
        <v>2820833.333333333</v>
      </c>
    </row>
    <row r="66" spans="9:11" x14ac:dyDescent="0.25">
      <c r="I66" t="s">
        <v>76</v>
      </c>
    </row>
    <row r="67" spans="9:11" x14ac:dyDescent="0.25">
      <c r="I67" t="s">
        <v>81</v>
      </c>
      <c r="J67" s="1">
        <f>J31</f>
        <v>720000</v>
      </c>
    </row>
    <row r="68" spans="9:11" x14ac:dyDescent="0.25">
      <c r="I68" t="s">
        <v>78</v>
      </c>
      <c r="J68" s="1">
        <f>J65-J67</f>
        <v>2100833.333333333</v>
      </c>
    </row>
    <row r="70" spans="9:11" x14ac:dyDescent="0.25">
      <c r="I70" t="s">
        <v>83</v>
      </c>
    </row>
    <row r="71" spans="9:11" x14ac:dyDescent="0.25">
      <c r="I71" t="s">
        <v>88</v>
      </c>
      <c r="J71" s="1">
        <f>J62</f>
        <v>120833.33333333395</v>
      </c>
    </row>
    <row r="72" spans="9:11" x14ac:dyDescent="0.25">
      <c r="I72" t="s">
        <v>89</v>
      </c>
      <c r="J72" s="1">
        <f>J68</f>
        <v>2100833.333333333</v>
      </c>
    </row>
    <row r="73" spans="9:11" ht="30" x14ac:dyDescent="0.25">
      <c r="I73" t="s">
        <v>84</v>
      </c>
      <c r="J73" s="17">
        <f>J72-J71</f>
        <v>1979999.9999999991</v>
      </c>
      <c r="K73" s="30" t="s">
        <v>90</v>
      </c>
    </row>
    <row r="74" spans="9:11" ht="39" x14ac:dyDescent="0.25">
      <c r="I74" s="23" t="s">
        <v>85</v>
      </c>
      <c r="J74" s="12">
        <f>J73/12</f>
        <v>164999.99999999991</v>
      </c>
    </row>
  </sheetData>
  <mergeCells count="1">
    <mergeCell ref="B1:C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6" zoomScale="80" zoomScaleNormal="80" workbookViewId="0">
      <selection activeCell="C19" sqref="C19"/>
    </sheetView>
  </sheetViews>
  <sheetFormatPr defaultRowHeight="15" x14ac:dyDescent="0.25"/>
  <cols>
    <col min="1" max="1" width="23.7109375" customWidth="1"/>
    <col min="2" max="2" width="18" style="1" customWidth="1"/>
    <col min="3" max="3" width="18.28515625" style="1" customWidth="1"/>
    <col min="4" max="4" width="17.7109375" customWidth="1"/>
    <col min="6" max="6" width="15" bestFit="1" customWidth="1"/>
  </cols>
  <sheetData>
    <row r="1" spans="1:8" ht="81.75" customHeight="1" x14ac:dyDescent="0.25">
      <c r="A1" s="32" t="s">
        <v>106</v>
      </c>
      <c r="B1" s="32"/>
      <c r="C1" s="32"/>
      <c r="D1" s="32"/>
      <c r="E1" s="33"/>
      <c r="F1" s="33"/>
      <c r="G1" s="33"/>
      <c r="H1" s="33"/>
    </row>
    <row r="2" spans="1:8" x14ac:dyDescent="0.25">
      <c r="A2" t="s">
        <v>93</v>
      </c>
    </row>
    <row r="3" spans="1:8" ht="27" customHeight="1" x14ac:dyDescent="0.25">
      <c r="A3" s="31" t="s">
        <v>94</v>
      </c>
      <c r="B3" s="1" t="s">
        <v>95</v>
      </c>
      <c r="D3" t="s">
        <v>96</v>
      </c>
    </row>
    <row r="5" spans="1:8" x14ac:dyDescent="0.25">
      <c r="A5" s="38" t="s">
        <v>97</v>
      </c>
    </row>
    <row r="6" spans="1:8" x14ac:dyDescent="0.25">
      <c r="A6" t="s">
        <v>98</v>
      </c>
      <c r="C6" s="1">
        <v>8000000</v>
      </c>
    </row>
    <row r="7" spans="1:8" x14ac:dyDescent="0.25">
      <c r="A7" t="s">
        <v>99</v>
      </c>
      <c r="C7" s="1">
        <v>500000</v>
      </c>
    </row>
    <row r="8" spans="1:8" x14ac:dyDescent="0.25">
      <c r="A8" t="s">
        <v>100</v>
      </c>
      <c r="C8" s="1">
        <f>C6+C7</f>
        <v>8500000</v>
      </c>
      <c r="G8" s="39" t="s">
        <v>109</v>
      </c>
    </row>
    <row r="9" spans="1:8" x14ac:dyDescent="0.25">
      <c r="A9" t="s">
        <v>59</v>
      </c>
    </row>
    <row r="10" spans="1:8" x14ac:dyDescent="0.25">
      <c r="A10" t="s">
        <v>50</v>
      </c>
      <c r="B10" s="1">
        <f>5%*C8</f>
        <v>425000</v>
      </c>
      <c r="G10" s="39" t="s">
        <v>110</v>
      </c>
    </row>
    <row r="11" spans="1:8" x14ac:dyDescent="0.25">
      <c r="A11" t="s">
        <v>101</v>
      </c>
      <c r="B11" s="1">
        <v>150000</v>
      </c>
    </row>
    <row r="12" spans="1:8" x14ac:dyDescent="0.25">
      <c r="C12" s="34">
        <f>B10+B11</f>
        <v>575000</v>
      </c>
    </row>
    <row r="13" spans="1:8" x14ac:dyDescent="0.25">
      <c r="A13" t="s">
        <v>102</v>
      </c>
      <c r="C13" s="1">
        <f>C8-C12</f>
        <v>7925000</v>
      </c>
    </row>
    <row r="14" spans="1:8" x14ac:dyDescent="0.25">
      <c r="A14" t="s">
        <v>53</v>
      </c>
      <c r="C14" s="1">
        <f>C13*7</f>
        <v>55475000</v>
      </c>
      <c r="D14" s="37" t="s">
        <v>108</v>
      </c>
    </row>
    <row r="15" spans="1:8" x14ac:dyDescent="0.25">
      <c r="A15" t="s">
        <v>10</v>
      </c>
      <c r="D15" s="16">
        <f>C13</f>
        <v>7925000</v>
      </c>
      <c r="E15">
        <v>7</v>
      </c>
      <c r="F15" s="16">
        <f>D15*7</f>
        <v>55475000</v>
      </c>
    </row>
    <row r="16" spans="1:8" x14ac:dyDescent="0.25">
      <c r="A16" t="s">
        <v>103</v>
      </c>
      <c r="C16" s="1">
        <f>'Tarif Pajak'!B13</f>
        <v>54000000</v>
      </c>
    </row>
    <row r="17" spans="1:3" x14ac:dyDescent="0.25">
      <c r="A17" t="s">
        <v>32</v>
      </c>
      <c r="C17" s="1">
        <f>C14-C16</f>
        <v>1475000</v>
      </c>
    </row>
    <row r="18" spans="1:3" x14ac:dyDescent="0.25">
      <c r="A18" t="s">
        <v>104</v>
      </c>
    </row>
    <row r="19" spans="1:3" x14ac:dyDescent="0.25">
      <c r="A19" s="36">
        <v>0.05</v>
      </c>
      <c r="B19" s="1">
        <f>C17</f>
        <v>1475000</v>
      </c>
      <c r="C19" s="1">
        <f>A19*B19</f>
        <v>73750</v>
      </c>
    </row>
    <row r="20" spans="1:3" x14ac:dyDescent="0.25">
      <c r="A20" t="s">
        <v>107</v>
      </c>
      <c r="C20" s="1">
        <f>C19/7</f>
        <v>10535.714285714286</v>
      </c>
    </row>
    <row r="21" spans="1:3" ht="15.75" thickBot="1" x14ac:dyDescent="0.3">
      <c r="A21" t="s">
        <v>105</v>
      </c>
      <c r="C21" s="40">
        <v>10000</v>
      </c>
    </row>
    <row r="22" spans="1:3" ht="15.75" thickTop="1" x14ac:dyDescent="0.25"/>
  </sheetData>
  <mergeCells count="1"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Tarif Pajak</vt:lpstr>
      <vt:lpstr>SOAL A dan B</vt:lpstr>
      <vt:lpstr>Contoh Soal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2018-03-23T11:09:48Z</dcterms:created>
  <dcterms:modified xsi:type="dcterms:W3CDTF">2018-03-24T17:26:52Z</dcterms:modified>
</cp:coreProperties>
</file>