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emf" ContentType="image/x-e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embeddings/oleObject1.bin" ContentType="application/vnd.openxmlformats-officedocument.oleObject"/>
  <Override PartName="/xl/drawings/drawing2.xml" ContentType="application/vnd.openxmlformats-officedocument.drawing+xml"/>
  <Override PartName="/xl/embeddings/oleObject2.bin" ContentType="application/vnd.openxmlformats-officedocument.oleObject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UPGRIS\PENDIDIKAN &amp; PENGAJARAN\KULIAH\3 Beton 1\"/>
    </mc:Choice>
  </mc:AlternateContent>
  <bookViews>
    <workbookView xWindow="-120" yWindow="-120" windowWidth="20730" windowHeight="11160" activeTab="1"/>
  </bookViews>
  <sheets>
    <sheet name="beban-reksi tumpuan-Mmax" sheetId="1" r:id="rId1"/>
    <sheet name="Penulangan" sheetId="2" r:id="rId2"/>
    <sheet name="Sheet3" sheetId="3" r:id="rId3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G29" i="2" l="1"/>
  <c r="D25" i="2"/>
  <c r="D79" i="1"/>
  <c r="D77" i="1"/>
  <c r="D66" i="1"/>
  <c r="D58" i="1"/>
  <c r="K59" i="1"/>
  <c r="L57" i="1"/>
  <c r="K47" i="1"/>
  <c r="K49" i="1"/>
  <c r="M50" i="1" s="1"/>
  <c r="E53" i="1"/>
  <c r="C53" i="1"/>
  <c r="D49" i="1"/>
  <c r="D45" i="1"/>
  <c r="H39" i="1"/>
  <c r="H38" i="1"/>
  <c r="D34" i="1" l="1"/>
  <c r="D35" i="1" s="1"/>
  <c r="K25" i="2"/>
  <c r="C12" i="1" l="1"/>
  <c r="H44" i="1" l="1"/>
  <c r="Q25" i="2"/>
  <c r="C11" i="2"/>
  <c r="C10" i="2"/>
  <c r="C9" i="2"/>
  <c r="C7" i="2"/>
  <c r="C83" i="1"/>
  <c r="F25" i="2" l="1"/>
  <c r="C12" i="2"/>
  <c r="F17" i="2" s="1"/>
  <c r="C13" i="2" l="1"/>
  <c r="H17" i="2" s="1"/>
  <c r="E83" i="1"/>
  <c r="G19" i="1"/>
  <c r="C31" i="1"/>
  <c r="C5" i="2" s="1"/>
  <c r="C8" i="2" l="1"/>
  <c r="G31" i="1" l="1"/>
  <c r="C6" i="2" s="1"/>
  <c r="S25" i="2" l="1"/>
  <c r="M26" i="2"/>
  <c r="M25" i="2"/>
  <c r="D59" i="1" l="1"/>
  <c r="D60" i="1" s="1"/>
  <c r="D61" i="1" s="1"/>
  <c r="D62" i="1" l="1"/>
  <c r="C25" i="2"/>
  <c r="E25" i="2" l="1"/>
  <c r="H29" i="2" s="1"/>
  <c r="G25" i="2" s="1"/>
  <c r="G17" i="2" l="1"/>
  <c r="H25" i="2"/>
  <c r="N25" i="2" s="1"/>
  <c r="R25" i="2" s="1"/>
  <c r="L25" i="2" l="1"/>
</calcChain>
</file>

<file path=xl/sharedStrings.xml><?xml version="1.0" encoding="utf-8"?>
<sst xmlns="http://schemas.openxmlformats.org/spreadsheetml/2006/main" count="199" uniqueCount="145">
  <si>
    <t>SOAL :</t>
  </si>
  <si>
    <t>A</t>
  </si>
  <si>
    <t>B</t>
  </si>
  <si>
    <t>fc =</t>
  </si>
  <si>
    <t>fy =</t>
  </si>
  <si>
    <t>Mpa</t>
  </si>
  <si>
    <r>
      <rPr>
        <sz val="11"/>
        <color theme="1"/>
        <rFont val="Calibri"/>
        <family val="2"/>
      </rPr>
      <t>φ</t>
    </r>
    <r>
      <rPr>
        <sz val="11"/>
        <color theme="1"/>
        <rFont val="Calibri"/>
        <family val="2"/>
        <charset val="1"/>
      </rPr>
      <t xml:space="preserve"> =</t>
    </r>
  </si>
  <si>
    <t>d' =</t>
  </si>
  <si>
    <t>mm</t>
  </si>
  <si>
    <t>Hitung :</t>
  </si>
  <si>
    <t>1. Momen ultimite max</t>
  </si>
  <si>
    <t>2. Dimensi dan Penulangan balok</t>
  </si>
  <si>
    <t>3. Gambar penulangan</t>
  </si>
  <si>
    <t>Penyelesaian</t>
  </si>
  <si>
    <t>a.</t>
  </si>
  <si>
    <r>
      <rPr>
        <sz val="11"/>
        <color theme="1"/>
        <rFont val="Calibri"/>
        <family val="2"/>
      </rPr>
      <t>Σ</t>
    </r>
    <r>
      <rPr>
        <sz val="11"/>
        <color theme="1"/>
        <rFont val="Calibri"/>
        <family val="2"/>
        <charset val="1"/>
      </rPr>
      <t xml:space="preserve"> M B = 0</t>
    </r>
  </si>
  <si>
    <r>
      <t>Σ</t>
    </r>
    <r>
      <rPr>
        <sz val="11"/>
        <color theme="1"/>
        <rFont val="Calibri"/>
        <family val="2"/>
        <charset val="1"/>
      </rPr>
      <t xml:space="preserve"> M A = 0</t>
    </r>
  </si>
  <si>
    <t>RA</t>
  </si>
  <si>
    <t>RB</t>
  </si>
  <si>
    <t>Data-data :</t>
  </si>
  <si>
    <t>ton</t>
  </si>
  <si>
    <t>t/m'</t>
  </si>
  <si>
    <t>1. Dimensi Balok</t>
  </si>
  <si>
    <t>L =</t>
  </si>
  <si>
    <t>m</t>
  </si>
  <si>
    <t>h =</t>
  </si>
  <si>
    <t>b =</t>
  </si>
  <si>
    <t>( 1/2   s.d 2/3 ) h</t>
  </si>
  <si>
    <t>Bj Beton =</t>
  </si>
  <si>
    <t>kg/m3</t>
  </si>
  <si>
    <t>KN/m3</t>
  </si>
  <si>
    <t>berat sendiri balok =</t>
  </si>
  <si>
    <t>b x h x Bj beton</t>
  </si>
  <si>
    <t>kg/m'</t>
  </si>
  <si>
    <t>2. Pembebanan Balok ( Wu )</t>
  </si>
  <si>
    <t>Wu =</t>
  </si>
  <si>
    <t>Wl</t>
  </si>
  <si>
    <t>Wd=</t>
  </si>
  <si>
    <t>Wl=</t>
  </si>
  <si>
    <t>P1 dan P2 adalah beban mati terpusat</t>
  </si>
  <si>
    <t>ton/m</t>
  </si>
  <si>
    <t>3. Reaksi Tumpuan</t>
  </si>
  <si>
    <t>RA  =</t>
  </si>
  <si>
    <t>RB =</t>
  </si>
  <si>
    <t xml:space="preserve">Kontrol </t>
  </si>
  <si>
    <t>=</t>
  </si>
  <si>
    <t>Gambar Bidang gaya Lintang (Bidang D)</t>
  </si>
  <si>
    <t>M max =</t>
  </si>
  <si>
    <t>ton.m</t>
  </si>
  <si>
    <t>5. Syarat2 Batas</t>
  </si>
  <si>
    <r>
      <rPr>
        <sz val="11"/>
        <color theme="1"/>
        <rFont val="Symbol"/>
        <family val="1"/>
        <charset val="2"/>
      </rPr>
      <t>r</t>
    </r>
    <r>
      <rPr>
        <sz val="11"/>
        <color theme="1"/>
        <rFont val="Calibri"/>
        <family val="2"/>
        <charset val="1"/>
      </rPr>
      <t>min =</t>
    </r>
  </si>
  <si>
    <t>1,4 / fy</t>
  </si>
  <si>
    <r>
      <rPr>
        <sz val="11"/>
        <color theme="1"/>
        <rFont val="Symbol"/>
        <family val="1"/>
        <charset val="2"/>
      </rPr>
      <t>r</t>
    </r>
    <r>
      <rPr>
        <sz val="11"/>
        <color theme="1"/>
        <rFont val="Calibri"/>
        <family val="2"/>
        <charset val="1"/>
      </rPr>
      <t xml:space="preserve"> b=</t>
    </r>
  </si>
  <si>
    <t>fc &gt; 30 Mpa</t>
  </si>
  <si>
    <r>
      <rPr>
        <sz val="11"/>
        <color theme="1"/>
        <rFont val="Symbol"/>
        <family val="1"/>
        <charset val="2"/>
      </rPr>
      <t>r</t>
    </r>
    <r>
      <rPr>
        <sz val="11"/>
        <color theme="1"/>
        <rFont val="Calibri"/>
        <family val="2"/>
        <charset val="1"/>
      </rPr>
      <t xml:space="preserve"> max=</t>
    </r>
  </si>
  <si>
    <r>
      <t xml:space="preserve">0,5 * </t>
    </r>
    <r>
      <rPr>
        <sz val="11"/>
        <color theme="1"/>
        <rFont val="Symbol"/>
        <family val="1"/>
        <charset val="2"/>
      </rPr>
      <t>r</t>
    </r>
    <r>
      <rPr>
        <sz val="11"/>
        <color theme="1"/>
        <rFont val="Calibri"/>
        <family val="2"/>
        <charset val="1"/>
      </rPr>
      <t>b</t>
    </r>
  </si>
  <si>
    <r>
      <rPr>
        <b/>
        <sz val="11"/>
        <color theme="1"/>
        <rFont val="Symbol"/>
        <family val="1"/>
        <charset val="2"/>
      </rPr>
      <t>r</t>
    </r>
    <r>
      <rPr>
        <b/>
        <sz val="11"/>
        <color theme="1"/>
        <rFont val="Calibri"/>
        <family val="2"/>
        <charset val="1"/>
      </rPr>
      <t>min =</t>
    </r>
  </si>
  <si>
    <r>
      <rPr>
        <b/>
        <sz val="11"/>
        <color theme="1"/>
        <rFont val="Symbol"/>
        <family val="1"/>
        <charset val="2"/>
      </rPr>
      <t>r</t>
    </r>
    <r>
      <rPr>
        <b/>
        <sz val="11"/>
        <color theme="1"/>
        <rFont val="Calibri"/>
        <family val="2"/>
        <charset val="1"/>
      </rPr>
      <t xml:space="preserve"> max=</t>
    </r>
  </si>
  <si>
    <t>syarat ==&gt;</t>
  </si>
  <si>
    <r>
      <rPr>
        <b/>
        <sz val="11"/>
        <color theme="1"/>
        <rFont val="Symbol"/>
        <family val="1"/>
        <charset val="2"/>
      </rPr>
      <t>r</t>
    </r>
    <r>
      <rPr>
        <b/>
        <sz val="11"/>
        <color theme="1"/>
        <rFont val="Calibri"/>
        <family val="2"/>
        <charset val="1"/>
      </rPr>
      <t xml:space="preserve">min &lt; </t>
    </r>
    <r>
      <rPr>
        <b/>
        <sz val="11"/>
        <color theme="1"/>
        <rFont val="Symbol"/>
        <family val="1"/>
        <charset val="2"/>
      </rPr>
      <t>r</t>
    </r>
    <r>
      <rPr>
        <b/>
        <sz val="11"/>
        <color theme="1"/>
        <rFont val="Calibri"/>
        <family val="2"/>
        <charset val="1"/>
      </rPr>
      <t xml:space="preserve"> &lt; </t>
    </r>
    <r>
      <rPr>
        <b/>
        <sz val="11"/>
        <color theme="1"/>
        <rFont val="Symbol"/>
        <family val="1"/>
        <charset val="2"/>
      </rPr>
      <t>r</t>
    </r>
    <r>
      <rPr>
        <b/>
        <sz val="11"/>
        <color theme="1"/>
        <rFont val="Calibri"/>
        <family val="2"/>
        <charset val="1"/>
      </rPr>
      <t>max</t>
    </r>
  </si>
  <si>
    <t>Mu</t>
  </si>
  <si>
    <t>(N.mm)</t>
  </si>
  <si>
    <t>Mn=</t>
  </si>
  <si>
    <r>
      <t>Mu/</t>
    </r>
    <r>
      <rPr>
        <sz val="11"/>
        <color theme="1"/>
        <rFont val="Symbol"/>
        <family val="1"/>
        <charset val="2"/>
      </rPr>
      <t>f</t>
    </r>
  </si>
  <si>
    <t>Rn =</t>
  </si>
  <si>
    <t>Mn/(b.d^2)</t>
  </si>
  <si>
    <t>(N/mm^2)</t>
  </si>
  <si>
    <t>ANALISA PENULANGAN BALOK</t>
  </si>
  <si>
    <t>Data :</t>
  </si>
  <si>
    <t>d = h-d'=</t>
  </si>
  <si>
    <t>r=</t>
  </si>
  <si>
    <t>1/m (1- (1-(2mRn)/fy)^(1/2)</t>
  </si>
  <si>
    <t>kg.m</t>
  </si>
  <si>
    <t>atau</t>
  </si>
  <si>
    <t>1 kg =</t>
  </si>
  <si>
    <t>N</t>
  </si>
  <si>
    <t>N.m</t>
  </si>
  <si>
    <t>N.mm</t>
  </si>
  <si>
    <r>
      <rPr>
        <sz val="11"/>
        <color theme="1"/>
        <rFont val="Symbol"/>
        <family val="1"/>
        <charset val="2"/>
      </rPr>
      <t>f</t>
    </r>
    <r>
      <rPr>
        <sz val="11"/>
        <color theme="1"/>
        <rFont val="Calibri"/>
        <family val="2"/>
        <charset val="1"/>
      </rPr>
      <t xml:space="preserve"> =</t>
    </r>
  </si>
  <si>
    <t>m=</t>
  </si>
  <si>
    <t>fy/(0,85.fc)</t>
  </si>
  <si>
    <t>TABEL PENULANGAN</t>
  </si>
  <si>
    <t>fy=</t>
  </si>
  <si>
    <t>MPa</t>
  </si>
  <si>
    <r>
      <t xml:space="preserve">As = </t>
    </r>
    <r>
      <rPr>
        <sz val="11"/>
        <color theme="1"/>
        <rFont val="Symbol"/>
        <family val="1"/>
        <charset val="2"/>
      </rPr>
      <t>r</t>
    </r>
    <r>
      <rPr>
        <sz val="11"/>
        <color theme="1"/>
        <rFont val="Calibri"/>
        <family val="2"/>
        <charset val="1"/>
      </rPr>
      <t xml:space="preserve"> . b.d</t>
    </r>
  </si>
  <si>
    <t>(mm^2)</t>
  </si>
  <si>
    <t>n</t>
  </si>
  <si>
    <t>f</t>
  </si>
  <si>
    <t>At=</t>
  </si>
  <si>
    <t>(bh)</t>
  </si>
  <si>
    <t>At &gt; As</t>
  </si>
  <si>
    <t>(+)</t>
  </si>
  <si>
    <t>Kontrol S =</t>
  </si>
  <si>
    <t>s &gt; = 25 mm</t>
  </si>
  <si>
    <t>p =</t>
  </si>
  <si>
    <t>mm (selimut beton)</t>
  </si>
  <si>
    <r>
      <rPr>
        <sz val="11"/>
        <color theme="1"/>
        <rFont val="Symbol"/>
        <family val="1"/>
        <charset val="2"/>
      </rPr>
      <t>f</t>
    </r>
    <r>
      <rPr>
        <sz val="11"/>
        <color theme="1"/>
        <rFont val="Calibri"/>
        <family val="2"/>
        <charset val="1"/>
      </rPr>
      <t xml:space="preserve"> sengkang=</t>
    </r>
  </si>
  <si>
    <r>
      <t xml:space="preserve">s= ( b - (2p+2 </t>
    </r>
    <r>
      <rPr>
        <b/>
        <sz val="11"/>
        <color theme="1"/>
        <rFont val="Symbol"/>
        <family val="1"/>
        <charset val="2"/>
      </rPr>
      <t>f</t>
    </r>
    <r>
      <rPr>
        <b/>
        <sz val="11"/>
        <color theme="1"/>
        <rFont val="Calibri"/>
        <family val="2"/>
        <charset val="1"/>
      </rPr>
      <t xml:space="preserve"> skg + n</t>
    </r>
    <r>
      <rPr>
        <b/>
        <sz val="11"/>
        <color theme="1"/>
        <rFont val="Symbol"/>
        <family val="1"/>
        <charset val="2"/>
      </rPr>
      <t>f</t>
    </r>
    <r>
      <rPr>
        <b/>
        <sz val="11"/>
        <color theme="1"/>
        <rFont val="Calibri"/>
        <family val="2"/>
        <charset val="1"/>
      </rPr>
      <t xml:space="preserve"> TP))/(n-1)</t>
    </r>
  </si>
  <si>
    <t xml:space="preserve">As' = </t>
  </si>
  <si>
    <t>0,5 * As</t>
  </si>
  <si>
    <t>Tulangan Tarik</t>
  </si>
  <si>
    <t>(mm)</t>
  </si>
  <si>
    <t>At'=</t>
  </si>
  <si>
    <t>At' &gt; As'</t>
  </si>
  <si>
    <t>Gambar</t>
  </si>
  <si>
    <r>
      <t xml:space="preserve">&lt;  </t>
    </r>
    <r>
      <rPr>
        <sz val="11"/>
        <color theme="1"/>
        <rFont val="Symbol"/>
        <family val="1"/>
        <charset val="2"/>
      </rPr>
      <t>r</t>
    </r>
    <r>
      <rPr>
        <sz val="11"/>
        <color theme="1"/>
        <rFont val="Calibri"/>
        <family val="2"/>
        <charset val="1"/>
      </rPr>
      <t xml:space="preserve">    &lt;</t>
    </r>
  </si>
  <si>
    <t>Syarat :</t>
  </si>
  <si>
    <r>
      <rPr>
        <b/>
        <sz val="11"/>
        <color theme="1"/>
        <rFont val="Symbol"/>
        <family val="1"/>
        <charset val="2"/>
      </rPr>
      <t>r</t>
    </r>
    <r>
      <rPr>
        <b/>
        <sz val="11"/>
        <color theme="1"/>
        <rFont val="Calibri"/>
        <family val="2"/>
        <charset val="1"/>
      </rPr>
      <t xml:space="preserve">min &lt; </t>
    </r>
  </si>
  <si>
    <r>
      <t xml:space="preserve">&lt; </t>
    </r>
    <r>
      <rPr>
        <b/>
        <sz val="11"/>
        <color theme="1"/>
        <rFont val="Symbol"/>
        <family val="1"/>
        <charset val="2"/>
      </rPr>
      <t>r</t>
    </r>
    <r>
      <rPr>
        <b/>
        <sz val="11"/>
        <color theme="1"/>
        <rFont val="Calibri"/>
        <family val="2"/>
        <charset val="1"/>
      </rPr>
      <t>max</t>
    </r>
  </si>
  <si>
    <r>
      <t xml:space="preserve"> </t>
    </r>
    <r>
      <rPr>
        <b/>
        <sz val="11"/>
        <color theme="1"/>
        <rFont val="Symbol"/>
        <family val="1"/>
        <charset val="2"/>
      </rPr>
      <t>r</t>
    </r>
  </si>
  <si>
    <t>Wbs balok =</t>
  </si>
  <si>
    <t>Wd dan Wl adalah dari beban mati dan beban hidup plat lantai</t>
  </si>
  <si>
    <t>ton/m'</t>
  </si>
  <si>
    <r>
      <t xml:space="preserve">Kalau fc' &lt; atau = 30 , maka </t>
    </r>
    <r>
      <rPr>
        <sz val="11"/>
        <color theme="1"/>
        <rFont val="Calibri"/>
        <family val="2"/>
      </rPr>
      <t>β</t>
    </r>
    <r>
      <rPr>
        <sz val="11"/>
        <color theme="1"/>
        <rFont val="Calibri"/>
        <family val="2"/>
        <charset val="1"/>
      </rPr>
      <t>1 = 0,85</t>
    </r>
  </si>
  <si>
    <t>BALOK</t>
  </si>
  <si>
    <t>Balok A-B</t>
  </si>
  <si>
    <t>L= 4,00 m</t>
  </si>
  <si>
    <t>Tulangan Tekan</t>
  </si>
  <si>
    <t>Dipakai Tul</t>
  </si>
  <si>
    <t>(1/8   s.d   1/16) L</t>
  </si>
  <si>
    <t>Wu</t>
  </si>
  <si>
    <t>P</t>
  </si>
  <si>
    <t>P=</t>
  </si>
  <si>
    <r>
      <t>Wd (</t>
    </r>
    <r>
      <rPr>
        <sz val="11"/>
        <color rgb="FFFF0000"/>
        <rFont val="Calibri"/>
        <family val="2"/>
        <scheme val="minor"/>
      </rPr>
      <t>sudah termasuk berat sendiri balok)</t>
    </r>
  </si>
  <si>
    <t>tidak perlu dihitung</t>
  </si>
  <si>
    <t>Pu</t>
  </si>
  <si>
    <t>1,2 Wd + 1,6 Wl</t>
  </si>
  <si>
    <t>Pu =</t>
  </si>
  <si>
    <t>Pu=</t>
  </si>
  <si>
    <t>1,2 x P</t>
  </si>
  <si>
    <t>RA . 5 -(Wu . 5. 2,5) - (Pu . 1) = 0</t>
  </si>
  <si>
    <t>-RB . 5 +(Wu . 5 . 2,5) + (Pu. 4) = 0</t>
  </si>
  <si>
    <t>RA + RB       =             (Wu* L) + Pu</t>
  </si>
  <si>
    <t>4. Momen Maximum terjadi sejauh x</t>
  </si>
  <si>
    <t>x</t>
  </si>
  <si>
    <t>(4-x)</t>
  </si>
  <si>
    <t>Mencari x</t>
  </si>
  <si>
    <t>x/21,92 = (4-x)/10,08</t>
  </si>
  <si>
    <t>10,08.x</t>
  </si>
  <si>
    <t>-21,92.x</t>
  </si>
  <si>
    <t xml:space="preserve">32.x </t>
  </si>
  <si>
    <t>x =</t>
  </si>
  <si>
    <t>M max = RA . x -  0,5*Wu*x^2</t>
  </si>
  <si>
    <r>
      <t>β</t>
    </r>
    <r>
      <rPr>
        <b/>
        <vertAlign val="subscript"/>
        <sz val="18"/>
        <color rgb="FFFF0000"/>
        <rFont val="Arial"/>
        <family val="2"/>
      </rPr>
      <t>1</t>
    </r>
    <r>
      <rPr>
        <b/>
        <vertAlign val="superscript"/>
        <sz val="18"/>
        <color rgb="FFFF0000"/>
        <rFont val="Arial"/>
        <family val="2"/>
      </rPr>
      <t xml:space="preserve">= 0.85 – ((fc’ – 30)/7)0.05   </t>
    </r>
  </si>
  <si>
    <t>β1 =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</si>
</sst>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7">
    <numFmt numFmtId="41" formatCode="_-* #,##0_-;\-* #,##0_-;_-* &quot;-&quot;_-;_-@_-"/>
    <numFmt numFmtId="43" formatCode="_-* #,##0.00_-;\-* #,##0.00_-;_-* &quot;-&quot;??_-;_-@_-"/>
    <numFmt numFmtId="164" formatCode="_-* #,##0.00_-;\-* #,##0.00_-;_-* &quot;-&quot;_-;_-@_-"/>
    <numFmt numFmtId="165" formatCode="0.0000"/>
    <numFmt numFmtId="166" formatCode="0.00000"/>
    <numFmt numFmtId="167" formatCode="0.00.E+00"/>
    <numFmt numFmtId="168" formatCode="0.000E+00"/>
  </numFmts>
  <fonts count="21" x14ac:knownFonts="1">
    <font>
      <sz val="11"/>
      <color theme="1"/>
      <name val="Calibri"/>
      <family val="2"/>
      <charset val="1"/>
      <scheme val="minor"/>
    </font>
    <font>
      <sz val="11"/>
      <color theme="1"/>
      <name val="Calibri"/>
      <family val="2"/>
    </font>
    <font>
      <sz val="11"/>
      <color theme="1"/>
      <name val="Calibri"/>
      <family val="2"/>
      <charset val="1"/>
    </font>
    <font>
      <sz val="11"/>
      <color theme="1"/>
      <name val="Calibri"/>
      <family val="2"/>
      <charset val="1"/>
      <scheme val="minor"/>
    </font>
    <font>
      <b/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sz val="11"/>
      <color rgb="FFFF0000"/>
      <name val="Calibri"/>
      <family val="2"/>
      <charset val="1"/>
      <scheme val="minor"/>
    </font>
    <font>
      <b/>
      <sz val="11"/>
      <color theme="1"/>
      <name val="Calibri"/>
      <family val="2"/>
      <charset val="1"/>
      <scheme val="minor"/>
    </font>
    <font>
      <sz val="11"/>
      <color theme="1"/>
      <name val="Symbol"/>
      <family val="1"/>
      <charset val="2"/>
    </font>
    <font>
      <sz val="16"/>
      <color theme="1"/>
      <name val="Calibri"/>
      <family val="2"/>
      <charset val="1"/>
      <scheme val="minor"/>
    </font>
    <font>
      <sz val="12"/>
      <color theme="1"/>
      <name val="Calibri"/>
      <family val="2"/>
      <charset val="1"/>
      <scheme val="minor"/>
    </font>
    <font>
      <b/>
      <sz val="11"/>
      <color theme="1"/>
      <name val="Calibri"/>
      <family val="2"/>
      <charset val="1"/>
    </font>
    <font>
      <b/>
      <sz val="11"/>
      <color theme="1"/>
      <name val="Symbol"/>
      <family val="1"/>
      <charset val="2"/>
    </font>
    <font>
      <b/>
      <sz val="16"/>
      <color theme="1"/>
      <name val="Calibri"/>
      <family val="2"/>
      <scheme val="minor"/>
    </font>
    <font>
      <sz val="12"/>
      <color theme="1"/>
      <name val="Calibri"/>
      <family val="2"/>
      <charset val="1"/>
    </font>
    <font>
      <sz val="11"/>
      <color rgb="FFFF0000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vertAlign val="superscript"/>
      <sz val="18"/>
      <color rgb="FFFF0000"/>
      <name val="Arial"/>
      <family val="2"/>
    </font>
    <font>
      <b/>
      <vertAlign val="subscript"/>
      <sz val="18"/>
      <color rgb="FFFF0000"/>
      <name val="Arial"/>
      <family val="2"/>
    </font>
    <font>
      <sz val="11"/>
      <color rgb="FFFF0000"/>
      <name val="Calibri"/>
      <family val="2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double">
        <color indexed="64"/>
      </bottom>
      <diagonal/>
    </border>
    <border>
      <left/>
      <right style="thin">
        <color indexed="64"/>
      </right>
      <top style="double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1" fontId="3" fillId="0" borderId="0" applyFont="0" applyFill="0" applyBorder="0" applyAlignment="0" applyProtection="0"/>
  </cellStyleXfs>
  <cellXfs count="78">
    <xf numFmtId="0" fontId="0" fillId="0" borderId="0" xfId="0"/>
    <xf numFmtId="0" fontId="0" fillId="0" borderId="1" xfId="0" applyBorder="1"/>
    <xf numFmtId="0" fontId="1" fillId="0" borderId="0" xfId="0" applyFont="1"/>
    <xf numFmtId="0" fontId="0" fillId="0" borderId="0" xfId="0" quotePrefix="1"/>
    <xf numFmtId="0" fontId="0" fillId="0" borderId="0" xfId="0" applyAlignment="1">
      <alignment horizontal="center"/>
    </xf>
    <xf numFmtId="0" fontId="0" fillId="0" borderId="0" xfId="0" applyAlignment="1">
      <alignment horizontal="right"/>
    </xf>
    <xf numFmtId="2" fontId="0" fillId="0" borderId="0" xfId="0" applyNumberFormat="1"/>
    <xf numFmtId="0" fontId="4" fillId="0" borderId="0" xfId="0" applyFont="1"/>
    <xf numFmtId="0" fontId="5" fillId="0" borderId="0" xfId="0" applyFont="1"/>
    <xf numFmtId="0" fontId="4" fillId="0" borderId="0" xfId="0" applyFont="1" applyAlignment="1">
      <alignment horizontal="center"/>
    </xf>
    <xf numFmtId="164" fontId="0" fillId="0" borderId="0" xfId="1" applyNumberFormat="1" applyFont="1" applyAlignment="1">
      <alignment horizontal="center"/>
    </xf>
    <xf numFmtId="0" fontId="4" fillId="0" borderId="1" xfId="0" applyFont="1" applyBorder="1"/>
    <xf numFmtId="43" fontId="0" fillId="0" borderId="0" xfId="0" applyNumberFormat="1"/>
    <xf numFmtId="0" fontId="2" fillId="0" borderId="0" xfId="0" applyFont="1"/>
    <xf numFmtId="0" fontId="9" fillId="0" borderId="0" xfId="0" applyFont="1"/>
    <xf numFmtId="0" fontId="10" fillId="0" borderId="0" xfId="0" applyFont="1" applyAlignment="1">
      <alignment horizontal="center"/>
    </xf>
    <xf numFmtId="165" fontId="0" fillId="0" borderId="0" xfId="0" applyNumberFormat="1" applyAlignment="1">
      <alignment horizontal="center"/>
    </xf>
    <xf numFmtId="0" fontId="1" fillId="0" borderId="0" xfId="0" applyFont="1" applyAlignment="1">
      <alignment horizontal="center"/>
    </xf>
    <xf numFmtId="0" fontId="11" fillId="0" borderId="0" xfId="0" applyFont="1"/>
    <xf numFmtId="166" fontId="7" fillId="0" borderId="0" xfId="0" applyNumberFormat="1" applyFont="1"/>
    <xf numFmtId="0" fontId="7" fillId="0" borderId="0" xfId="0" applyFont="1"/>
    <xf numFmtId="0" fontId="8" fillId="0" borderId="0" xfId="0" applyFont="1"/>
    <xf numFmtId="0" fontId="11" fillId="0" borderId="0" xfId="0" applyFont="1" applyAlignment="1">
      <alignment horizontal="left"/>
    </xf>
    <xf numFmtId="0" fontId="13" fillId="0" borderId="0" xfId="0" applyFont="1"/>
    <xf numFmtId="0" fontId="14" fillId="0" borderId="1" xfId="0" applyFont="1" applyBorder="1"/>
    <xf numFmtId="0" fontId="0" fillId="0" borderId="1" xfId="0" applyBorder="1" applyAlignment="1">
      <alignment horizontal="center"/>
    </xf>
    <xf numFmtId="0" fontId="6" fillId="0" borderId="0" xfId="0" applyFont="1" applyAlignment="1">
      <alignment horizontal="center"/>
    </xf>
    <xf numFmtId="0" fontId="0" fillId="0" borderId="3" xfId="0" applyBorder="1"/>
    <xf numFmtId="0" fontId="0" fillId="0" borderId="4" xfId="0" applyBorder="1" applyAlignment="1">
      <alignment horizontal="center"/>
    </xf>
    <xf numFmtId="0" fontId="8" fillId="0" borderId="4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0" fillId="0" borderId="5" xfId="0" applyBorder="1"/>
    <xf numFmtId="0" fontId="0" fillId="0" borderId="5" xfId="0" applyBorder="1" applyAlignment="1">
      <alignment horizontal="center"/>
    </xf>
    <xf numFmtId="0" fontId="0" fillId="0" borderId="5" xfId="0" quotePrefix="1" applyBorder="1" applyAlignment="1">
      <alignment horizontal="center"/>
    </xf>
    <xf numFmtId="0" fontId="8" fillId="0" borderId="5" xfId="0" applyFont="1" applyBorder="1" applyAlignment="1">
      <alignment horizontal="center"/>
    </xf>
    <xf numFmtId="0" fontId="0" fillId="0" borderId="6" xfId="0" quotePrefix="1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6" xfId="0" applyBorder="1"/>
    <xf numFmtId="0" fontId="0" fillId="0" borderId="7" xfId="0" applyBorder="1" applyAlignment="1">
      <alignment horizontal="center"/>
    </xf>
    <xf numFmtId="0" fontId="0" fillId="0" borderId="7" xfId="0" applyBorder="1"/>
    <xf numFmtId="167" fontId="0" fillId="0" borderId="5" xfId="0" applyNumberFormat="1" applyBorder="1" applyAlignment="1">
      <alignment horizontal="center"/>
    </xf>
    <xf numFmtId="165" fontId="0" fillId="0" borderId="5" xfId="0" applyNumberFormat="1" applyBorder="1" applyAlignment="1">
      <alignment horizontal="center"/>
    </xf>
    <xf numFmtId="166" fontId="0" fillId="0" borderId="0" xfId="0" applyNumberFormat="1"/>
    <xf numFmtId="0" fontId="11" fillId="0" borderId="0" xfId="0" applyFont="1" applyAlignment="1">
      <alignment horizontal="center"/>
    </xf>
    <xf numFmtId="0" fontId="4" fillId="0" borderId="0" xfId="0" applyFont="1" applyAlignment="1">
      <alignment horizontal="right"/>
    </xf>
    <xf numFmtId="0" fontId="11" fillId="0" borderId="0" xfId="0" applyFont="1" applyAlignment="1">
      <alignment horizontal="right"/>
    </xf>
    <xf numFmtId="0" fontId="0" fillId="0" borderId="0" xfId="0" applyAlignment="1">
      <alignment horizontal="left"/>
    </xf>
    <xf numFmtId="166" fontId="0" fillId="0" borderId="0" xfId="0" applyNumberFormat="1" applyAlignment="1">
      <alignment horizontal="center"/>
    </xf>
    <xf numFmtId="168" fontId="0" fillId="0" borderId="0" xfId="1" applyNumberFormat="1" applyFont="1" applyAlignment="1">
      <alignment horizontal="center"/>
    </xf>
    <xf numFmtId="0" fontId="0" fillId="0" borderId="1" xfId="0" applyBorder="1" applyAlignment="1">
      <alignment horizontal="right"/>
    </xf>
    <xf numFmtId="0" fontId="6" fillId="0" borderId="0" xfId="0" applyFont="1"/>
    <xf numFmtId="0" fontId="0" fillId="0" borderId="0" xfId="0" applyAlignment="1">
      <alignment horizontal="center"/>
    </xf>
    <xf numFmtId="0" fontId="0" fillId="0" borderId="10" xfId="0" applyBorder="1" applyAlignment="1">
      <alignment horizontal="center"/>
    </xf>
    <xf numFmtId="0" fontId="0" fillId="0" borderId="10" xfId="0" quotePrefix="1" applyBorder="1" applyAlignment="1">
      <alignment horizontal="center"/>
    </xf>
    <xf numFmtId="0" fontId="0" fillId="0" borderId="11" xfId="0" quotePrefix="1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/>
    <xf numFmtId="0" fontId="0" fillId="0" borderId="14" xfId="0" applyBorder="1" applyAlignment="1">
      <alignment horizontal="center"/>
    </xf>
    <xf numFmtId="0" fontId="0" fillId="0" borderId="15" xfId="0" quotePrefix="1" applyBorder="1" applyAlignment="1">
      <alignment horizontal="center"/>
    </xf>
    <xf numFmtId="0" fontId="0" fillId="0" borderId="16" xfId="0" applyBorder="1" applyAlignment="1">
      <alignment horizontal="center"/>
    </xf>
    <xf numFmtId="0" fontId="0" fillId="0" borderId="17" xfId="0" applyBorder="1"/>
    <xf numFmtId="0" fontId="0" fillId="0" borderId="0" xfId="0" applyAlignment="1">
      <alignment horizontal="center"/>
    </xf>
    <xf numFmtId="43" fontId="0" fillId="0" borderId="0" xfId="0" applyNumberFormat="1" applyAlignment="1"/>
    <xf numFmtId="0" fontId="0" fillId="0" borderId="0" xfId="0" applyAlignment="1">
      <alignment horizont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2" xfId="0" applyBorder="1" applyAlignment="1">
      <alignment horizontal="center"/>
    </xf>
    <xf numFmtId="0" fontId="4" fillId="0" borderId="9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8" xfId="0" applyFont="1" applyBorder="1" applyAlignment="1">
      <alignment horizontal="center"/>
    </xf>
    <xf numFmtId="0" fontId="15" fillId="0" borderId="0" xfId="0" applyFont="1"/>
    <xf numFmtId="0" fontId="16" fillId="0" borderId="0" xfId="0" applyFont="1"/>
    <xf numFmtId="0" fontId="0" fillId="0" borderId="0" xfId="0" quotePrefix="1" applyAlignment="1">
      <alignment horizontal="center"/>
    </xf>
    <xf numFmtId="0" fontId="17" fillId="0" borderId="0" xfId="0" applyFont="1"/>
    <xf numFmtId="0" fontId="19" fillId="0" borderId="0" xfId="0" applyFont="1"/>
    <xf numFmtId="165" fontId="6" fillId="0" borderId="0" xfId="0" applyNumberFormat="1" applyFont="1" applyAlignment="1">
      <alignment horizontal="center"/>
    </xf>
    <xf numFmtId="0" fontId="20" fillId="0" borderId="0" xfId="0" applyFont="1" applyAlignment="1">
      <alignment horizontal="center"/>
    </xf>
  </cellXfs>
  <cellStyles count="2">
    <cellStyle name="Comma [0]" xfId="1" builtinId="6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19050</xdr:colOff>
      <xdr:row>4</xdr:row>
      <xdr:rowOff>66675</xdr:rowOff>
    </xdr:from>
    <xdr:to>
      <xdr:col>5</xdr:col>
      <xdr:colOff>628650</xdr:colOff>
      <xdr:row>4</xdr:row>
      <xdr:rowOff>161925</xdr:rowOff>
    </xdr:to>
    <xdr:sp macro="" textlink="">
      <xdr:nvSpPr>
        <xdr:cNvPr id="2" name="Rectangl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xfrm>
          <a:off x="1238250" y="828675"/>
          <a:ext cx="2600325" cy="95250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id-ID" sz="1100"/>
        </a:p>
      </xdr:txBody>
    </xdr:sp>
    <xdr:clientData/>
  </xdr:twoCellAnchor>
  <xdr:twoCellAnchor>
    <xdr:from>
      <xdr:col>5</xdr:col>
      <xdr:colOff>0</xdr:colOff>
      <xdr:row>2</xdr:row>
      <xdr:rowOff>76200</xdr:rowOff>
    </xdr:from>
    <xdr:to>
      <xdr:col>5</xdr:col>
      <xdr:colOff>0</xdr:colOff>
      <xdr:row>4</xdr:row>
      <xdr:rowOff>57150</xdr:rowOff>
    </xdr:to>
    <xdr:cxnSp macro="">
      <xdr:nvCxnSpPr>
        <xdr:cNvPr id="6" name="Straight Arrow Connector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CxnSpPr/>
      </xdr:nvCxnSpPr>
      <xdr:spPr>
        <a:xfrm>
          <a:off x="3076575" y="457200"/>
          <a:ext cx="0" cy="361950"/>
        </a:xfrm>
        <a:prstGeom prst="straightConnector1">
          <a:avLst/>
        </a:prstGeom>
        <a:ln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600075</xdr:colOff>
      <xdr:row>5</xdr:row>
      <xdr:rowOff>171450</xdr:rowOff>
    </xdr:from>
    <xdr:to>
      <xdr:col>2</xdr:col>
      <xdr:colOff>0</xdr:colOff>
      <xdr:row>7</xdr:row>
      <xdr:rowOff>152400</xdr:rowOff>
    </xdr:to>
    <xdr:cxnSp macro="">
      <xdr:nvCxnSpPr>
        <xdr:cNvPr id="8" name="Straight Arrow Connector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CxnSpPr/>
      </xdr:nvCxnSpPr>
      <xdr:spPr>
        <a:xfrm flipV="1">
          <a:off x="1209675" y="1123950"/>
          <a:ext cx="9525" cy="361950"/>
        </a:xfrm>
        <a:prstGeom prst="straightConnector1">
          <a:avLst/>
        </a:prstGeom>
        <a:ln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495300</xdr:colOff>
      <xdr:row>9</xdr:row>
      <xdr:rowOff>0</xdr:rowOff>
    </xdr:from>
    <xdr:to>
      <xdr:col>6</xdr:col>
      <xdr:colOff>95250</xdr:colOff>
      <xdr:row>9</xdr:row>
      <xdr:rowOff>9525</xdr:rowOff>
    </xdr:to>
    <xdr:cxnSp macro="">
      <xdr:nvCxnSpPr>
        <xdr:cNvPr id="12" name="Straight Connector 11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CxnSpPr/>
      </xdr:nvCxnSpPr>
      <xdr:spPr>
        <a:xfrm flipV="1">
          <a:off x="1104900" y="1714500"/>
          <a:ext cx="2647950" cy="952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600075</xdr:colOff>
      <xdr:row>8</xdr:row>
      <xdr:rowOff>28575</xdr:rowOff>
    </xdr:from>
    <xdr:to>
      <xdr:col>1</xdr:col>
      <xdr:colOff>600075</xdr:colOff>
      <xdr:row>9</xdr:row>
      <xdr:rowOff>104775</xdr:rowOff>
    </xdr:to>
    <xdr:cxnSp macro="">
      <xdr:nvCxnSpPr>
        <xdr:cNvPr id="19" name="Straight Connector 18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CxnSpPr/>
      </xdr:nvCxnSpPr>
      <xdr:spPr>
        <a:xfrm>
          <a:off x="1209675" y="1552575"/>
          <a:ext cx="0" cy="26670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5</xdr:col>
      <xdr:colOff>9525</xdr:colOff>
      <xdr:row>8</xdr:row>
      <xdr:rowOff>0</xdr:rowOff>
    </xdr:from>
    <xdr:to>
      <xdr:col>5</xdr:col>
      <xdr:colOff>9525</xdr:colOff>
      <xdr:row>9</xdr:row>
      <xdr:rowOff>76200</xdr:rowOff>
    </xdr:to>
    <xdr:cxnSp macro="">
      <xdr:nvCxnSpPr>
        <xdr:cNvPr id="23" name="Straight Connector 22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CxnSpPr/>
      </xdr:nvCxnSpPr>
      <xdr:spPr>
        <a:xfrm>
          <a:off x="3086100" y="1524000"/>
          <a:ext cx="0" cy="26670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0</xdr:colOff>
      <xdr:row>8</xdr:row>
      <xdr:rowOff>0</xdr:rowOff>
    </xdr:from>
    <xdr:to>
      <xdr:col>6</xdr:col>
      <xdr:colOff>0</xdr:colOff>
      <xdr:row>9</xdr:row>
      <xdr:rowOff>76200</xdr:rowOff>
    </xdr:to>
    <xdr:cxnSp macro="">
      <xdr:nvCxnSpPr>
        <xdr:cNvPr id="25" name="Straight Connector 24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CxnSpPr/>
      </xdr:nvCxnSpPr>
      <xdr:spPr>
        <a:xfrm>
          <a:off x="3657600" y="1524000"/>
          <a:ext cx="0" cy="26670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5</xdr:col>
      <xdr:colOff>9525</xdr:colOff>
      <xdr:row>37</xdr:row>
      <xdr:rowOff>95250</xdr:rowOff>
    </xdr:from>
    <xdr:to>
      <xdr:col>5</xdr:col>
      <xdr:colOff>533400</xdr:colOff>
      <xdr:row>37</xdr:row>
      <xdr:rowOff>104775</xdr:rowOff>
    </xdr:to>
    <xdr:cxnSp macro="">
      <xdr:nvCxnSpPr>
        <xdr:cNvPr id="5" name="Straight Arrow Connector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CxnSpPr/>
      </xdr:nvCxnSpPr>
      <xdr:spPr>
        <a:xfrm flipV="1">
          <a:off x="3133725" y="6762750"/>
          <a:ext cx="523875" cy="9525"/>
        </a:xfrm>
        <a:prstGeom prst="straightConnector1">
          <a:avLst/>
        </a:prstGeom>
        <a:ln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38</xdr:row>
      <xdr:rowOff>104775</xdr:rowOff>
    </xdr:from>
    <xdr:to>
      <xdr:col>5</xdr:col>
      <xdr:colOff>523875</xdr:colOff>
      <xdr:row>38</xdr:row>
      <xdr:rowOff>114300</xdr:rowOff>
    </xdr:to>
    <xdr:cxnSp macro="">
      <xdr:nvCxnSpPr>
        <xdr:cNvPr id="14" name="Straight Arrow Connector 13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CxnSpPr/>
      </xdr:nvCxnSpPr>
      <xdr:spPr>
        <a:xfrm flipV="1">
          <a:off x="3124200" y="6962775"/>
          <a:ext cx="523875" cy="9525"/>
        </a:xfrm>
        <a:prstGeom prst="straightConnector1">
          <a:avLst/>
        </a:prstGeom>
        <a:ln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5</xdr:col>
      <xdr:colOff>638175</xdr:colOff>
      <xdr:row>6</xdr:row>
      <xdr:rowOff>9525</xdr:rowOff>
    </xdr:from>
    <xdr:to>
      <xdr:col>5</xdr:col>
      <xdr:colOff>647700</xdr:colOff>
      <xdr:row>7</xdr:row>
      <xdr:rowOff>180975</xdr:rowOff>
    </xdr:to>
    <xdr:cxnSp macro="">
      <xdr:nvCxnSpPr>
        <xdr:cNvPr id="16" name="Straight Arrow Connector 15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CxnSpPr/>
      </xdr:nvCxnSpPr>
      <xdr:spPr>
        <a:xfrm flipV="1">
          <a:off x="4181475" y="1152525"/>
          <a:ext cx="9525" cy="361950"/>
        </a:xfrm>
        <a:prstGeom prst="straightConnector1">
          <a:avLst/>
        </a:prstGeom>
        <a:ln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43</xdr:row>
      <xdr:rowOff>133350</xdr:rowOff>
    </xdr:from>
    <xdr:to>
      <xdr:col>11</xdr:col>
      <xdr:colOff>0</xdr:colOff>
      <xdr:row>47</xdr:row>
      <xdr:rowOff>7327</xdr:rowOff>
    </xdr:to>
    <xdr:cxnSp macro="">
      <xdr:nvCxnSpPr>
        <xdr:cNvPr id="13" name="Straight Connector 12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CxnSpPr/>
      </xdr:nvCxnSpPr>
      <xdr:spPr>
        <a:xfrm>
          <a:off x="5414596" y="8324850"/>
          <a:ext cx="1824404" cy="635977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600075</xdr:colOff>
      <xdr:row>45</xdr:row>
      <xdr:rowOff>180975</xdr:rowOff>
    </xdr:from>
    <xdr:to>
      <xdr:col>12</xdr:col>
      <xdr:colOff>0</xdr:colOff>
      <xdr:row>49</xdr:row>
      <xdr:rowOff>109904</xdr:rowOff>
    </xdr:to>
    <xdr:cxnSp macro="">
      <xdr:nvCxnSpPr>
        <xdr:cNvPr id="35" name="Straight Connector 34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CxnSpPr/>
      </xdr:nvCxnSpPr>
      <xdr:spPr>
        <a:xfrm>
          <a:off x="7839075" y="8753475"/>
          <a:ext cx="8060" cy="690929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43</xdr:row>
      <xdr:rowOff>152400</xdr:rowOff>
    </xdr:from>
    <xdr:to>
      <xdr:col>8</xdr:col>
      <xdr:colOff>9525</xdr:colOff>
      <xdr:row>45</xdr:row>
      <xdr:rowOff>180975</xdr:rowOff>
    </xdr:to>
    <xdr:cxnSp macro="">
      <xdr:nvCxnSpPr>
        <xdr:cNvPr id="7" name="Straight Arrow Connector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CxnSpPr/>
      </xdr:nvCxnSpPr>
      <xdr:spPr>
        <a:xfrm flipV="1">
          <a:off x="5086350" y="7962900"/>
          <a:ext cx="9525" cy="409575"/>
        </a:xfrm>
        <a:prstGeom prst="straightConnector1">
          <a:avLst/>
        </a:prstGeom>
        <a:ln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595679</xdr:colOff>
      <xdr:row>46</xdr:row>
      <xdr:rowOff>172916</xdr:rowOff>
    </xdr:from>
    <xdr:to>
      <xdr:col>10</xdr:col>
      <xdr:colOff>600808</xdr:colOff>
      <xdr:row>48</xdr:row>
      <xdr:rowOff>102577</xdr:rowOff>
    </xdr:to>
    <xdr:cxnSp macro="">
      <xdr:nvCxnSpPr>
        <xdr:cNvPr id="11" name="Straight Arrow Connector 10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CxnSpPr/>
      </xdr:nvCxnSpPr>
      <xdr:spPr>
        <a:xfrm>
          <a:off x="7226544" y="8935916"/>
          <a:ext cx="5129" cy="310661"/>
        </a:xfrm>
        <a:prstGeom prst="straightConnector1">
          <a:avLst/>
        </a:prstGeom>
        <a:ln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28575</xdr:colOff>
          <xdr:row>73</xdr:row>
          <xdr:rowOff>0</xdr:rowOff>
        </xdr:from>
        <xdr:to>
          <xdr:col>5</xdr:col>
          <xdr:colOff>381000</xdr:colOff>
          <xdr:row>75</xdr:row>
          <xdr:rowOff>9525</xdr:rowOff>
        </xdr:to>
        <xdr:sp macro="" textlink="">
          <xdr:nvSpPr>
            <xdr:cNvPr id="1026" name="Object 86" hidden="1">
              <a:extLst>
                <a:ext uri="{63B3BB69-23CF-44E3-9099-C40C66FF867C}">
                  <a14:compatExt spid="_x0000_s1026"/>
                </a:ext>
                <a:ext uri="{FF2B5EF4-FFF2-40B4-BE49-F238E27FC236}">
                  <a16:creationId xmlns:a16="http://schemas.microsoft.com/office/drawing/2014/main" id="{00000000-0008-0000-0000-00000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xdr:twoCellAnchor>
    <xdr:from>
      <xdr:col>4</xdr:col>
      <xdr:colOff>590550</xdr:colOff>
      <xdr:row>67</xdr:row>
      <xdr:rowOff>180975</xdr:rowOff>
    </xdr:from>
    <xdr:to>
      <xdr:col>5</xdr:col>
      <xdr:colOff>581025</xdr:colOff>
      <xdr:row>67</xdr:row>
      <xdr:rowOff>180975</xdr:rowOff>
    </xdr:to>
    <xdr:cxnSp macro="">
      <xdr:nvCxnSpPr>
        <xdr:cNvPr id="9" name="Straight Arrow Connector 8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CxnSpPr/>
      </xdr:nvCxnSpPr>
      <xdr:spPr>
        <a:xfrm>
          <a:off x="3190875" y="11801475"/>
          <a:ext cx="600075" cy="0"/>
        </a:xfrm>
        <a:prstGeom prst="straightConnector1">
          <a:avLst/>
        </a:prstGeom>
        <a:ln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123825</xdr:colOff>
      <xdr:row>57</xdr:row>
      <xdr:rowOff>76200</xdr:rowOff>
    </xdr:from>
    <xdr:to>
      <xdr:col>5</xdr:col>
      <xdr:colOff>361950</xdr:colOff>
      <xdr:row>60</xdr:row>
      <xdr:rowOff>142875</xdr:rowOff>
    </xdr:to>
    <xdr:sp macro="" textlink="">
      <xdr:nvSpPr>
        <xdr:cNvPr id="10" name="Right Brace 9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/>
      </xdr:nvSpPr>
      <xdr:spPr>
        <a:xfrm>
          <a:off x="3333750" y="10553700"/>
          <a:ext cx="238125" cy="638175"/>
        </a:xfrm>
        <a:prstGeom prst="rightBrac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id-ID" sz="1100"/>
        </a:p>
      </xdr:txBody>
    </xdr:sp>
    <xdr:clientData/>
  </xdr:twoCellAnchor>
  <xdr:twoCellAnchor>
    <xdr:from>
      <xdr:col>3</xdr:col>
      <xdr:colOff>609600</xdr:colOff>
      <xdr:row>14</xdr:row>
      <xdr:rowOff>19050</xdr:rowOff>
    </xdr:from>
    <xdr:to>
      <xdr:col>3</xdr:col>
      <xdr:colOff>781050</xdr:colOff>
      <xdr:row>15</xdr:row>
      <xdr:rowOff>152400</xdr:rowOff>
    </xdr:to>
    <xdr:sp macro="" textlink="">
      <xdr:nvSpPr>
        <xdr:cNvPr id="3" name="Right Brac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/>
      </xdr:nvSpPr>
      <xdr:spPr>
        <a:xfrm>
          <a:off x="2486025" y="2686050"/>
          <a:ext cx="171450" cy="323850"/>
        </a:xfrm>
        <a:prstGeom prst="rightBrac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id-ID" sz="1100"/>
        </a:p>
      </xdr:txBody>
    </xdr:sp>
    <xdr:clientData/>
  </xdr:twoCellAnchor>
  <xdr:twoCellAnchor>
    <xdr:from>
      <xdr:col>5</xdr:col>
      <xdr:colOff>276225</xdr:colOff>
      <xdr:row>2</xdr:row>
      <xdr:rowOff>148243</xdr:rowOff>
    </xdr:from>
    <xdr:to>
      <xdr:col>5</xdr:col>
      <xdr:colOff>600075</xdr:colOff>
      <xdr:row>4</xdr:row>
      <xdr:rowOff>114300</xdr:rowOff>
    </xdr:to>
    <xdr:sp macro="" textlink="">
      <xdr:nvSpPr>
        <xdr:cNvPr id="22" name="Bentuk Bebas: Bentuk 21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SpPr/>
      </xdr:nvSpPr>
      <xdr:spPr>
        <a:xfrm>
          <a:off x="3819525" y="529243"/>
          <a:ext cx="323850" cy="347057"/>
        </a:xfrm>
        <a:custGeom>
          <a:avLst/>
          <a:gdLst>
            <a:gd name="connsiteX0" fmla="*/ 0 w 323850"/>
            <a:gd name="connsiteY0" fmla="*/ 347057 h 347057"/>
            <a:gd name="connsiteX1" fmla="*/ 28575 w 323850"/>
            <a:gd name="connsiteY1" fmla="*/ 223232 h 347057"/>
            <a:gd name="connsiteX2" fmla="*/ 47625 w 323850"/>
            <a:gd name="connsiteY2" fmla="*/ 194657 h 347057"/>
            <a:gd name="connsiteX3" fmla="*/ 66675 w 323850"/>
            <a:gd name="connsiteY3" fmla="*/ 137507 h 347057"/>
            <a:gd name="connsiteX4" fmla="*/ 76200 w 323850"/>
            <a:gd name="connsiteY4" fmla="*/ 108932 h 347057"/>
            <a:gd name="connsiteX5" fmla="*/ 95250 w 323850"/>
            <a:gd name="connsiteY5" fmla="*/ 80357 h 347057"/>
            <a:gd name="connsiteX6" fmla="*/ 161925 w 323850"/>
            <a:gd name="connsiteY6" fmla="*/ 13682 h 347057"/>
            <a:gd name="connsiteX7" fmla="*/ 323850 w 323850"/>
            <a:gd name="connsiteY7" fmla="*/ 4157 h 347057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  <a:cxn ang="0">
              <a:pos x="connsiteX5" y="connsiteY5"/>
            </a:cxn>
            <a:cxn ang="0">
              <a:pos x="connsiteX6" y="connsiteY6"/>
            </a:cxn>
            <a:cxn ang="0">
              <a:pos x="connsiteX7" y="connsiteY7"/>
            </a:cxn>
          </a:cxnLst>
          <a:rect l="l" t="t" r="r" b="b"/>
          <a:pathLst>
            <a:path w="323850" h="347057">
              <a:moveTo>
                <a:pt x="0" y="347057"/>
              </a:moveTo>
              <a:cubicBezTo>
                <a:pt x="4391" y="316318"/>
                <a:pt x="9557" y="251759"/>
                <a:pt x="28575" y="223232"/>
              </a:cubicBezTo>
              <a:cubicBezTo>
                <a:pt x="34925" y="213707"/>
                <a:pt x="42976" y="205118"/>
                <a:pt x="47625" y="194657"/>
              </a:cubicBezTo>
              <a:cubicBezTo>
                <a:pt x="55780" y="176307"/>
                <a:pt x="60325" y="156557"/>
                <a:pt x="66675" y="137507"/>
              </a:cubicBezTo>
              <a:cubicBezTo>
                <a:pt x="69850" y="127982"/>
                <a:pt x="70631" y="117286"/>
                <a:pt x="76200" y="108932"/>
              </a:cubicBezTo>
              <a:cubicBezTo>
                <a:pt x="82550" y="99407"/>
                <a:pt x="90130" y="90596"/>
                <a:pt x="95250" y="80357"/>
              </a:cubicBezTo>
              <a:cubicBezTo>
                <a:pt x="116329" y="38199"/>
                <a:pt x="86584" y="38796"/>
                <a:pt x="161925" y="13682"/>
              </a:cubicBezTo>
              <a:cubicBezTo>
                <a:pt x="232669" y="-9899"/>
                <a:pt x="180460" y="4157"/>
                <a:pt x="323850" y="4157"/>
              </a:cubicBezTo>
            </a:path>
          </a:pathLst>
        </a:custGeom>
        <a:noFill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ID" sz="1100"/>
        </a:p>
      </xdr:txBody>
    </xdr:sp>
    <xdr:clientData/>
  </xdr:twoCellAnchor>
  <xdr:twoCellAnchor>
    <xdr:from>
      <xdr:col>5</xdr:col>
      <xdr:colOff>390525</xdr:colOff>
      <xdr:row>3</xdr:row>
      <xdr:rowOff>95197</xdr:rowOff>
    </xdr:from>
    <xdr:to>
      <xdr:col>5</xdr:col>
      <xdr:colOff>609600</xdr:colOff>
      <xdr:row>4</xdr:row>
      <xdr:rowOff>114300</xdr:rowOff>
    </xdr:to>
    <xdr:sp macro="" textlink="">
      <xdr:nvSpPr>
        <xdr:cNvPr id="24" name="Bentuk Bebas: Bentuk 23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SpPr/>
      </xdr:nvSpPr>
      <xdr:spPr>
        <a:xfrm>
          <a:off x="3933825" y="666697"/>
          <a:ext cx="219075" cy="209603"/>
        </a:xfrm>
        <a:custGeom>
          <a:avLst/>
          <a:gdLst>
            <a:gd name="connsiteX0" fmla="*/ 0 w 219075"/>
            <a:gd name="connsiteY0" fmla="*/ 209603 h 209603"/>
            <a:gd name="connsiteX1" fmla="*/ 28575 w 219075"/>
            <a:gd name="connsiteY1" fmla="*/ 161978 h 209603"/>
            <a:gd name="connsiteX2" fmla="*/ 38100 w 219075"/>
            <a:gd name="connsiteY2" fmla="*/ 133403 h 209603"/>
            <a:gd name="connsiteX3" fmla="*/ 57150 w 219075"/>
            <a:gd name="connsiteY3" fmla="*/ 104828 h 209603"/>
            <a:gd name="connsiteX4" fmla="*/ 66675 w 219075"/>
            <a:gd name="connsiteY4" fmla="*/ 76253 h 209603"/>
            <a:gd name="connsiteX5" fmla="*/ 85725 w 219075"/>
            <a:gd name="connsiteY5" fmla="*/ 47678 h 209603"/>
            <a:gd name="connsiteX6" fmla="*/ 95250 w 219075"/>
            <a:gd name="connsiteY6" fmla="*/ 19103 h 209603"/>
            <a:gd name="connsiteX7" fmla="*/ 123825 w 219075"/>
            <a:gd name="connsiteY7" fmla="*/ 9578 h 209603"/>
            <a:gd name="connsiteX8" fmla="*/ 219075 w 219075"/>
            <a:gd name="connsiteY8" fmla="*/ 53 h 209603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  <a:cxn ang="0">
              <a:pos x="connsiteX5" y="connsiteY5"/>
            </a:cxn>
            <a:cxn ang="0">
              <a:pos x="connsiteX6" y="connsiteY6"/>
            </a:cxn>
            <a:cxn ang="0">
              <a:pos x="connsiteX7" y="connsiteY7"/>
            </a:cxn>
            <a:cxn ang="0">
              <a:pos x="connsiteX8" y="connsiteY8"/>
            </a:cxn>
          </a:cxnLst>
          <a:rect l="l" t="t" r="r" b="b"/>
          <a:pathLst>
            <a:path w="219075" h="209603">
              <a:moveTo>
                <a:pt x="0" y="209603"/>
              </a:moveTo>
              <a:cubicBezTo>
                <a:pt x="9525" y="193728"/>
                <a:pt x="20296" y="178537"/>
                <a:pt x="28575" y="161978"/>
              </a:cubicBezTo>
              <a:cubicBezTo>
                <a:pt x="33065" y="152998"/>
                <a:pt x="33610" y="142383"/>
                <a:pt x="38100" y="133403"/>
              </a:cubicBezTo>
              <a:cubicBezTo>
                <a:pt x="43220" y="123164"/>
                <a:pt x="52030" y="115067"/>
                <a:pt x="57150" y="104828"/>
              </a:cubicBezTo>
              <a:cubicBezTo>
                <a:pt x="61640" y="95848"/>
                <a:pt x="62185" y="85233"/>
                <a:pt x="66675" y="76253"/>
              </a:cubicBezTo>
              <a:cubicBezTo>
                <a:pt x="71795" y="66014"/>
                <a:pt x="80605" y="57917"/>
                <a:pt x="85725" y="47678"/>
              </a:cubicBezTo>
              <a:cubicBezTo>
                <a:pt x="90215" y="38698"/>
                <a:pt x="88150" y="26203"/>
                <a:pt x="95250" y="19103"/>
              </a:cubicBezTo>
              <a:cubicBezTo>
                <a:pt x="102350" y="12003"/>
                <a:pt x="113980" y="11547"/>
                <a:pt x="123825" y="9578"/>
              </a:cubicBezTo>
              <a:cubicBezTo>
                <a:pt x="178185" y="-1294"/>
                <a:pt x="177275" y="53"/>
                <a:pt x="219075" y="53"/>
              </a:cubicBezTo>
            </a:path>
          </a:pathLst>
        </a:custGeom>
        <a:noFill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ID" sz="1100"/>
        </a:p>
      </xdr:txBody>
    </xdr:sp>
    <xdr:clientData/>
  </xdr:twoCellAnchor>
  <xdr:twoCellAnchor>
    <xdr:from>
      <xdr:col>7</xdr:col>
      <xdr:colOff>190500</xdr:colOff>
      <xdr:row>53</xdr:row>
      <xdr:rowOff>0</xdr:rowOff>
    </xdr:from>
    <xdr:to>
      <xdr:col>12</xdr:col>
      <xdr:colOff>333375</xdr:colOff>
      <xdr:row>53</xdr:row>
      <xdr:rowOff>9525</xdr:rowOff>
    </xdr:to>
    <xdr:cxnSp macro="">
      <xdr:nvCxnSpPr>
        <xdr:cNvPr id="32" name="Straight Connector 11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CxnSpPr/>
      </xdr:nvCxnSpPr>
      <xdr:spPr>
        <a:xfrm flipV="1">
          <a:off x="5000625" y="10096500"/>
          <a:ext cx="3190875" cy="952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52</xdr:row>
      <xdr:rowOff>66675</xdr:rowOff>
    </xdr:from>
    <xdr:to>
      <xdr:col>8</xdr:col>
      <xdr:colOff>0</xdr:colOff>
      <xdr:row>53</xdr:row>
      <xdr:rowOff>142875</xdr:rowOff>
    </xdr:to>
    <xdr:cxnSp macro="">
      <xdr:nvCxnSpPr>
        <xdr:cNvPr id="36" name="Straight Connector 18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CxnSpPr/>
      </xdr:nvCxnSpPr>
      <xdr:spPr>
        <a:xfrm>
          <a:off x="5419725" y="9972675"/>
          <a:ext cx="0" cy="26670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0</xdr:colOff>
      <xdr:row>52</xdr:row>
      <xdr:rowOff>76200</xdr:rowOff>
    </xdr:from>
    <xdr:to>
      <xdr:col>11</xdr:col>
      <xdr:colOff>0</xdr:colOff>
      <xdr:row>53</xdr:row>
      <xdr:rowOff>152400</xdr:rowOff>
    </xdr:to>
    <xdr:cxnSp macro="">
      <xdr:nvCxnSpPr>
        <xdr:cNvPr id="39" name="Straight Connector 18">
          <a:extLst>
            <a:ext uri="{FF2B5EF4-FFF2-40B4-BE49-F238E27FC236}">
              <a16:creationId xmlns:a16="http://schemas.microsoft.com/office/drawing/2014/main" id="{00000000-0008-0000-0000-000027000000}"/>
            </a:ext>
          </a:extLst>
        </xdr:cNvPr>
        <xdr:cNvCxnSpPr/>
      </xdr:nvCxnSpPr>
      <xdr:spPr>
        <a:xfrm>
          <a:off x="7248525" y="9982200"/>
          <a:ext cx="0" cy="26670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12</xdr:col>
      <xdr:colOff>0</xdr:colOff>
      <xdr:row>52</xdr:row>
      <xdr:rowOff>85725</xdr:rowOff>
    </xdr:from>
    <xdr:to>
      <xdr:col>12</xdr:col>
      <xdr:colOff>0</xdr:colOff>
      <xdr:row>53</xdr:row>
      <xdr:rowOff>161925</xdr:rowOff>
    </xdr:to>
    <xdr:cxnSp macro="">
      <xdr:nvCxnSpPr>
        <xdr:cNvPr id="41" name="Straight Connector 18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CxnSpPr/>
      </xdr:nvCxnSpPr>
      <xdr:spPr>
        <a:xfrm>
          <a:off x="7858125" y="9991725"/>
          <a:ext cx="0" cy="26670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oneCellAnchor>
    <xdr:from>
      <xdr:col>8</xdr:col>
      <xdr:colOff>197095</xdr:colOff>
      <xdr:row>44</xdr:row>
      <xdr:rowOff>87190</xdr:rowOff>
    </xdr:from>
    <xdr:ext cx="254942" cy="264560"/>
    <xdr:sp macro="" textlink="">
      <xdr:nvSpPr>
        <xdr:cNvPr id="26" name="Kotak Teks 25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SpPr txBox="1"/>
      </xdr:nvSpPr>
      <xdr:spPr>
        <a:xfrm>
          <a:off x="5611691" y="8469190"/>
          <a:ext cx="25494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ID" sz="1100"/>
            <a:t>+</a:t>
          </a:r>
        </a:p>
      </xdr:txBody>
    </xdr:sp>
    <xdr:clientData/>
  </xdr:oneCellAnchor>
  <xdr:oneCellAnchor>
    <xdr:from>
      <xdr:col>11</xdr:col>
      <xdr:colOff>180975</xdr:colOff>
      <xdr:row>47</xdr:row>
      <xdr:rowOff>0</xdr:rowOff>
    </xdr:from>
    <xdr:ext cx="227883" cy="264560"/>
    <xdr:sp macro="" textlink="">
      <xdr:nvSpPr>
        <xdr:cNvPr id="43" name="Kotak Teks 42">
          <a:extLs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SpPr txBox="1"/>
      </xdr:nvSpPr>
      <xdr:spPr>
        <a:xfrm>
          <a:off x="7429500" y="8953500"/>
          <a:ext cx="227883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ID" sz="1100"/>
            <a:t>-</a:t>
          </a:r>
        </a:p>
      </xdr:txBody>
    </xdr:sp>
    <xdr:clientData/>
  </xdr:oneCellAnchor>
  <xdr:twoCellAnchor>
    <xdr:from>
      <xdr:col>1</xdr:col>
      <xdr:colOff>581025</xdr:colOff>
      <xdr:row>5</xdr:row>
      <xdr:rowOff>19050</xdr:rowOff>
    </xdr:from>
    <xdr:to>
      <xdr:col>2</xdr:col>
      <xdr:colOff>66675</xdr:colOff>
      <xdr:row>5</xdr:row>
      <xdr:rowOff>114300</xdr:rowOff>
    </xdr:to>
    <xdr:sp macro="" textlink="">
      <xdr:nvSpPr>
        <xdr:cNvPr id="28" name="Segitiga Sama Kaki 27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SpPr/>
      </xdr:nvSpPr>
      <xdr:spPr>
        <a:xfrm>
          <a:off x="1190625" y="971550"/>
          <a:ext cx="95250" cy="95250"/>
        </a:xfrm>
        <a:prstGeom prst="triangle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ID" sz="1100"/>
        </a:p>
      </xdr:txBody>
    </xdr:sp>
    <xdr:clientData/>
  </xdr:twoCellAnchor>
  <xdr:twoCellAnchor>
    <xdr:from>
      <xdr:col>5</xdr:col>
      <xdr:colOff>609600</xdr:colOff>
      <xdr:row>4</xdr:row>
      <xdr:rowOff>180975</xdr:rowOff>
    </xdr:from>
    <xdr:to>
      <xdr:col>6</xdr:col>
      <xdr:colOff>38100</xdr:colOff>
      <xdr:row>5</xdr:row>
      <xdr:rowOff>76200</xdr:rowOff>
    </xdr:to>
    <xdr:sp macro="" textlink="">
      <xdr:nvSpPr>
        <xdr:cNvPr id="29" name="Segitiga Sama Kaki 28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SpPr/>
      </xdr:nvSpPr>
      <xdr:spPr>
        <a:xfrm>
          <a:off x="4152900" y="942975"/>
          <a:ext cx="85725" cy="85725"/>
        </a:xfrm>
        <a:prstGeom prst="triangle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ID" sz="1100"/>
        </a:p>
      </xdr:txBody>
    </xdr:sp>
    <xdr:clientData/>
  </xdr:twoCellAnchor>
  <xdr:twoCellAnchor>
    <xdr:from>
      <xdr:col>5</xdr:col>
      <xdr:colOff>628650</xdr:colOff>
      <xdr:row>5</xdr:row>
      <xdr:rowOff>114300</xdr:rowOff>
    </xdr:from>
    <xdr:to>
      <xdr:col>6</xdr:col>
      <xdr:colOff>19050</xdr:colOff>
      <xdr:row>5</xdr:row>
      <xdr:rowOff>160019</xdr:rowOff>
    </xdr:to>
    <xdr:sp macro="" textlink="">
      <xdr:nvSpPr>
        <xdr:cNvPr id="44" name="Oval 43">
          <a:extLst>
            <a:ext uri="{FF2B5EF4-FFF2-40B4-BE49-F238E27FC236}">
              <a16:creationId xmlns:a16="http://schemas.microsoft.com/office/drawing/2014/main" id="{00000000-0008-0000-0000-00002C000000}"/>
            </a:ext>
          </a:extLst>
        </xdr:cNvPr>
        <xdr:cNvSpPr/>
      </xdr:nvSpPr>
      <xdr:spPr>
        <a:xfrm>
          <a:off x="4171950" y="1066800"/>
          <a:ext cx="47625" cy="45719"/>
        </a:xfrm>
        <a:prstGeom prst="ellipse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ID" sz="1100"/>
        </a:p>
      </xdr:txBody>
    </xdr:sp>
    <xdr:clientData/>
  </xdr:twoCellAnchor>
  <xdr:twoCellAnchor>
    <xdr:from>
      <xdr:col>10</xdr:col>
      <xdr:colOff>19050</xdr:colOff>
      <xdr:row>35</xdr:row>
      <xdr:rowOff>66675</xdr:rowOff>
    </xdr:from>
    <xdr:to>
      <xdr:col>13</xdr:col>
      <xdr:colOff>628650</xdr:colOff>
      <xdr:row>35</xdr:row>
      <xdr:rowOff>161925</xdr:rowOff>
    </xdr:to>
    <xdr:sp macro="" textlink="">
      <xdr:nvSpPr>
        <xdr:cNvPr id="38" name="Rectangle 37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xfrm>
          <a:off x="1235319" y="828675"/>
          <a:ext cx="2932235" cy="95250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id-ID" sz="1100"/>
        </a:p>
      </xdr:txBody>
    </xdr:sp>
    <xdr:clientData/>
  </xdr:twoCellAnchor>
  <xdr:twoCellAnchor>
    <xdr:from>
      <xdr:col>13</xdr:col>
      <xdr:colOff>0</xdr:colOff>
      <xdr:row>33</xdr:row>
      <xdr:rowOff>76200</xdr:rowOff>
    </xdr:from>
    <xdr:to>
      <xdr:col>13</xdr:col>
      <xdr:colOff>0</xdr:colOff>
      <xdr:row>35</xdr:row>
      <xdr:rowOff>57150</xdr:rowOff>
    </xdr:to>
    <xdr:cxnSp macro="">
      <xdr:nvCxnSpPr>
        <xdr:cNvPr id="42" name="Straight Arrow Connector 41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CxnSpPr/>
      </xdr:nvCxnSpPr>
      <xdr:spPr>
        <a:xfrm>
          <a:off x="3538904" y="457200"/>
          <a:ext cx="0" cy="361950"/>
        </a:xfrm>
        <a:prstGeom prst="straightConnector1">
          <a:avLst/>
        </a:prstGeom>
        <a:ln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</xdr:col>
      <xdr:colOff>600075</xdr:colOff>
      <xdr:row>36</xdr:row>
      <xdr:rowOff>171450</xdr:rowOff>
    </xdr:from>
    <xdr:to>
      <xdr:col>10</xdr:col>
      <xdr:colOff>0</xdr:colOff>
      <xdr:row>38</xdr:row>
      <xdr:rowOff>152400</xdr:rowOff>
    </xdr:to>
    <xdr:cxnSp macro="">
      <xdr:nvCxnSpPr>
        <xdr:cNvPr id="45" name="Straight Arrow Connector 44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CxnSpPr/>
      </xdr:nvCxnSpPr>
      <xdr:spPr>
        <a:xfrm flipV="1">
          <a:off x="1208210" y="1123950"/>
          <a:ext cx="8059" cy="361950"/>
        </a:xfrm>
        <a:prstGeom prst="straightConnector1">
          <a:avLst/>
        </a:prstGeom>
        <a:ln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</xdr:col>
      <xdr:colOff>495300</xdr:colOff>
      <xdr:row>40</xdr:row>
      <xdr:rowOff>0</xdr:rowOff>
    </xdr:from>
    <xdr:to>
      <xdr:col>14</xdr:col>
      <xdr:colOff>95250</xdr:colOff>
      <xdr:row>40</xdr:row>
      <xdr:rowOff>9525</xdr:rowOff>
    </xdr:to>
    <xdr:cxnSp macro="">
      <xdr:nvCxnSpPr>
        <xdr:cNvPr id="46" name="Straight Connector 45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CxnSpPr/>
      </xdr:nvCxnSpPr>
      <xdr:spPr>
        <a:xfrm flipV="1">
          <a:off x="1103435" y="1714500"/>
          <a:ext cx="3190142" cy="952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</xdr:col>
      <xdr:colOff>600075</xdr:colOff>
      <xdr:row>39</xdr:row>
      <xdr:rowOff>28575</xdr:rowOff>
    </xdr:from>
    <xdr:to>
      <xdr:col>9</xdr:col>
      <xdr:colOff>600075</xdr:colOff>
      <xdr:row>40</xdr:row>
      <xdr:rowOff>104775</xdr:rowOff>
    </xdr:to>
    <xdr:cxnSp macro="">
      <xdr:nvCxnSpPr>
        <xdr:cNvPr id="47" name="Straight Connector 46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CxnSpPr/>
      </xdr:nvCxnSpPr>
      <xdr:spPr>
        <a:xfrm>
          <a:off x="1208210" y="1552575"/>
          <a:ext cx="0" cy="26670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9525</xdr:colOff>
      <xdr:row>39</xdr:row>
      <xdr:rowOff>0</xdr:rowOff>
    </xdr:from>
    <xdr:to>
      <xdr:col>13</xdr:col>
      <xdr:colOff>9525</xdr:colOff>
      <xdr:row>40</xdr:row>
      <xdr:rowOff>76200</xdr:rowOff>
    </xdr:to>
    <xdr:cxnSp macro="">
      <xdr:nvCxnSpPr>
        <xdr:cNvPr id="49" name="Straight Connector 48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CxnSpPr/>
      </xdr:nvCxnSpPr>
      <xdr:spPr>
        <a:xfrm>
          <a:off x="3548429" y="1524000"/>
          <a:ext cx="0" cy="26670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0</xdr:colOff>
      <xdr:row>39</xdr:row>
      <xdr:rowOff>0</xdr:rowOff>
    </xdr:from>
    <xdr:to>
      <xdr:col>14</xdr:col>
      <xdr:colOff>0</xdr:colOff>
      <xdr:row>40</xdr:row>
      <xdr:rowOff>76200</xdr:rowOff>
    </xdr:to>
    <xdr:cxnSp macro="">
      <xdr:nvCxnSpPr>
        <xdr:cNvPr id="50" name="Straight Connector 49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CxnSpPr/>
      </xdr:nvCxnSpPr>
      <xdr:spPr>
        <a:xfrm>
          <a:off x="4198327" y="1524000"/>
          <a:ext cx="0" cy="26670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638175</xdr:colOff>
      <xdr:row>37</xdr:row>
      <xdr:rowOff>9525</xdr:rowOff>
    </xdr:from>
    <xdr:to>
      <xdr:col>13</xdr:col>
      <xdr:colOff>647700</xdr:colOff>
      <xdr:row>38</xdr:row>
      <xdr:rowOff>180975</xdr:rowOff>
    </xdr:to>
    <xdr:cxnSp macro="">
      <xdr:nvCxnSpPr>
        <xdr:cNvPr id="51" name="Straight Arrow Connector 50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CxnSpPr/>
      </xdr:nvCxnSpPr>
      <xdr:spPr>
        <a:xfrm flipV="1">
          <a:off x="4177079" y="1152525"/>
          <a:ext cx="9525" cy="361950"/>
        </a:xfrm>
        <a:prstGeom prst="straightConnector1">
          <a:avLst/>
        </a:prstGeom>
        <a:ln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276225</xdr:colOff>
      <xdr:row>33</xdr:row>
      <xdr:rowOff>148243</xdr:rowOff>
    </xdr:from>
    <xdr:to>
      <xdr:col>13</xdr:col>
      <xdr:colOff>600075</xdr:colOff>
      <xdr:row>35</xdr:row>
      <xdr:rowOff>114300</xdr:rowOff>
    </xdr:to>
    <xdr:sp macro="" textlink="">
      <xdr:nvSpPr>
        <xdr:cNvPr id="52" name="Bentuk Bebas: Bentuk 21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SpPr/>
      </xdr:nvSpPr>
      <xdr:spPr>
        <a:xfrm>
          <a:off x="3815129" y="529243"/>
          <a:ext cx="323850" cy="347057"/>
        </a:xfrm>
        <a:custGeom>
          <a:avLst/>
          <a:gdLst>
            <a:gd name="connsiteX0" fmla="*/ 0 w 323850"/>
            <a:gd name="connsiteY0" fmla="*/ 347057 h 347057"/>
            <a:gd name="connsiteX1" fmla="*/ 28575 w 323850"/>
            <a:gd name="connsiteY1" fmla="*/ 223232 h 347057"/>
            <a:gd name="connsiteX2" fmla="*/ 47625 w 323850"/>
            <a:gd name="connsiteY2" fmla="*/ 194657 h 347057"/>
            <a:gd name="connsiteX3" fmla="*/ 66675 w 323850"/>
            <a:gd name="connsiteY3" fmla="*/ 137507 h 347057"/>
            <a:gd name="connsiteX4" fmla="*/ 76200 w 323850"/>
            <a:gd name="connsiteY4" fmla="*/ 108932 h 347057"/>
            <a:gd name="connsiteX5" fmla="*/ 95250 w 323850"/>
            <a:gd name="connsiteY5" fmla="*/ 80357 h 347057"/>
            <a:gd name="connsiteX6" fmla="*/ 161925 w 323850"/>
            <a:gd name="connsiteY6" fmla="*/ 13682 h 347057"/>
            <a:gd name="connsiteX7" fmla="*/ 323850 w 323850"/>
            <a:gd name="connsiteY7" fmla="*/ 4157 h 347057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  <a:cxn ang="0">
              <a:pos x="connsiteX5" y="connsiteY5"/>
            </a:cxn>
            <a:cxn ang="0">
              <a:pos x="connsiteX6" y="connsiteY6"/>
            </a:cxn>
            <a:cxn ang="0">
              <a:pos x="connsiteX7" y="connsiteY7"/>
            </a:cxn>
          </a:cxnLst>
          <a:rect l="l" t="t" r="r" b="b"/>
          <a:pathLst>
            <a:path w="323850" h="347057">
              <a:moveTo>
                <a:pt x="0" y="347057"/>
              </a:moveTo>
              <a:cubicBezTo>
                <a:pt x="4391" y="316318"/>
                <a:pt x="9557" y="251759"/>
                <a:pt x="28575" y="223232"/>
              </a:cubicBezTo>
              <a:cubicBezTo>
                <a:pt x="34925" y="213707"/>
                <a:pt x="42976" y="205118"/>
                <a:pt x="47625" y="194657"/>
              </a:cubicBezTo>
              <a:cubicBezTo>
                <a:pt x="55780" y="176307"/>
                <a:pt x="60325" y="156557"/>
                <a:pt x="66675" y="137507"/>
              </a:cubicBezTo>
              <a:cubicBezTo>
                <a:pt x="69850" y="127982"/>
                <a:pt x="70631" y="117286"/>
                <a:pt x="76200" y="108932"/>
              </a:cubicBezTo>
              <a:cubicBezTo>
                <a:pt x="82550" y="99407"/>
                <a:pt x="90130" y="90596"/>
                <a:pt x="95250" y="80357"/>
              </a:cubicBezTo>
              <a:cubicBezTo>
                <a:pt x="116329" y="38199"/>
                <a:pt x="86584" y="38796"/>
                <a:pt x="161925" y="13682"/>
              </a:cubicBezTo>
              <a:cubicBezTo>
                <a:pt x="232669" y="-9899"/>
                <a:pt x="180460" y="4157"/>
                <a:pt x="323850" y="4157"/>
              </a:cubicBezTo>
            </a:path>
          </a:pathLst>
        </a:custGeom>
        <a:noFill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ID" sz="1100"/>
        </a:p>
      </xdr:txBody>
    </xdr:sp>
    <xdr:clientData/>
  </xdr:twoCellAnchor>
  <xdr:twoCellAnchor>
    <xdr:from>
      <xdr:col>9</xdr:col>
      <xdr:colOff>581025</xdr:colOff>
      <xdr:row>36</xdr:row>
      <xdr:rowOff>19050</xdr:rowOff>
    </xdr:from>
    <xdr:to>
      <xdr:col>10</xdr:col>
      <xdr:colOff>66675</xdr:colOff>
      <xdr:row>36</xdr:row>
      <xdr:rowOff>114300</xdr:rowOff>
    </xdr:to>
    <xdr:sp macro="" textlink="">
      <xdr:nvSpPr>
        <xdr:cNvPr id="54" name="Segitiga Sama Kaki 27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SpPr/>
      </xdr:nvSpPr>
      <xdr:spPr>
        <a:xfrm>
          <a:off x="1189160" y="971550"/>
          <a:ext cx="93784" cy="95250"/>
        </a:xfrm>
        <a:prstGeom prst="triangle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ID" sz="1100"/>
        </a:p>
      </xdr:txBody>
    </xdr:sp>
    <xdr:clientData/>
  </xdr:twoCellAnchor>
  <xdr:twoCellAnchor>
    <xdr:from>
      <xdr:col>13</xdr:col>
      <xdr:colOff>609600</xdr:colOff>
      <xdr:row>35</xdr:row>
      <xdr:rowOff>180975</xdr:rowOff>
    </xdr:from>
    <xdr:to>
      <xdr:col>14</xdr:col>
      <xdr:colOff>38100</xdr:colOff>
      <xdr:row>36</xdr:row>
      <xdr:rowOff>76200</xdr:rowOff>
    </xdr:to>
    <xdr:sp macro="" textlink="">
      <xdr:nvSpPr>
        <xdr:cNvPr id="55" name="Segitiga Sama Kaki 28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SpPr/>
      </xdr:nvSpPr>
      <xdr:spPr>
        <a:xfrm>
          <a:off x="4148504" y="942975"/>
          <a:ext cx="87923" cy="85725"/>
        </a:xfrm>
        <a:prstGeom prst="triangle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ID" sz="1100"/>
        </a:p>
      </xdr:txBody>
    </xdr:sp>
    <xdr:clientData/>
  </xdr:twoCellAnchor>
  <xdr:twoCellAnchor>
    <xdr:from>
      <xdr:col>13</xdr:col>
      <xdr:colOff>628650</xdr:colOff>
      <xdr:row>36</xdr:row>
      <xdr:rowOff>114300</xdr:rowOff>
    </xdr:from>
    <xdr:to>
      <xdr:col>14</xdr:col>
      <xdr:colOff>19050</xdr:colOff>
      <xdr:row>36</xdr:row>
      <xdr:rowOff>160019</xdr:rowOff>
    </xdr:to>
    <xdr:sp macro="" textlink="">
      <xdr:nvSpPr>
        <xdr:cNvPr id="56" name="Oval 55">
          <a:extLst>
            <a:ext uri="{FF2B5EF4-FFF2-40B4-BE49-F238E27FC236}">
              <a16:creationId xmlns:a16="http://schemas.microsoft.com/office/drawing/2014/main" id="{00000000-0008-0000-0000-00002C000000}"/>
            </a:ext>
          </a:extLst>
        </xdr:cNvPr>
        <xdr:cNvSpPr/>
      </xdr:nvSpPr>
      <xdr:spPr>
        <a:xfrm>
          <a:off x="4167554" y="1066800"/>
          <a:ext cx="49823" cy="45719"/>
        </a:xfrm>
        <a:prstGeom prst="ellipse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ID" sz="1100"/>
        </a:p>
      </xdr:txBody>
    </xdr:sp>
    <xdr:clientData/>
  </xdr:twoCellAnchor>
  <xdr:twoCellAnchor>
    <xdr:from>
      <xdr:col>5</xdr:col>
      <xdr:colOff>600807</xdr:colOff>
      <xdr:row>36</xdr:row>
      <xdr:rowOff>0</xdr:rowOff>
    </xdr:from>
    <xdr:to>
      <xdr:col>8</xdr:col>
      <xdr:colOff>586154</xdr:colOff>
      <xdr:row>40</xdr:row>
      <xdr:rowOff>161192</xdr:rowOff>
    </xdr:to>
    <xdr:sp macro="" textlink="">
      <xdr:nvSpPr>
        <xdr:cNvPr id="17" name="Oval 16"/>
        <xdr:cNvSpPr/>
      </xdr:nvSpPr>
      <xdr:spPr>
        <a:xfrm>
          <a:off x="4139711" y="6858000"/>
          <a:ext cx="1861039" cy="923192"/>
        </a:xfrm>
        <a:prstGeom prst="ellipse">
          <a:avLst/>
        </a:prstGeom>
        <a:noFill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id-ID" sz="1100"/>
        </a:p>
      </xdr:txBody>
    </xdr:sp>
    <xdr:clientData/>
  </xdr:twoCellAnchor>
  <xdr:twoCellAnchor>
    <xdr:from>
      <xdr:col>4</xdr:col>
      <xdr:colOff>351691</xdr:colOff>
      <xdr:row>32</xdr:row>
      <xdr:rowOff>87923</xdr:rowOff>
    </xdr:from>
    <xdr:to>
      <xdr:col>5</xdr:col>
      <xdr:colOff>7326</xdr:colOff>
      <xdr:row>34</xdr:row>
      <xdr:rowOff>175846</xdr:rowOff>
    </xdr:to>
    <xdr:sp macro="" textlink="">
      <xdr:nvSpPr>
        <xdr:cNvPr id="20" name="Freeform 19"/>
        <xdr:cNvSpPr/>
      </xdr:nvSpPr>
      <xdr:spPr>
        <a:xfrm>
          <a:off x="3282460" y="6183923"/>
          <a:ext cx="263770" cy="468923"/>
        </a:xfrm>
        <a:custGeom>
          <a:avLst/>
          <a:gdLst>
            <a:gd name="connsiteX0" fmla="*/ 0 w 263770"/>
            <a:gd name="connsiteY0" fmla="*/ 0 h 402981"/>
            <a:gd name="connsiteX1" fmla="*/ 51289 w 263770"/>
            <a:gd name="connsiteY1" fmla="*/ 21981 h 402981"/>
            <a:gd name="connsiteX2" fmla="*/ 73270 w 263770"/>
            <a:gd name="connsiteY2" fmla="*/ 43962 h 402981"/>
            <a:gd name="connsiteX3" fmla="*/ 102577 w 263770"/>
            <a:gd name="connsiteY3" fmla="*/ 58615 h 402981"/>
            <a:gd name="connsiteX4" fmla="*/ 146539 w 263770"/>
            <a:gd name="connsiteY4" fmla="*/ 95250 h 402981"/>
            <a:gd name="connsiteX5" fmla="*/ 190500 w 263770"/>
            <a:gd name="connsiteY5" fmla="*/ 124558 h 402981"/>
            <a:gd name="connsiteX6" fmla="*/ 219808 w 263770"/>
            <a:gd name="connsiteY6" fmla="*/ 146539 h 402981"/>
            <a:gd name="connsiteX7" fmla="*/ 263770 w 263770"/>
            <a:gd name="connsiteY7" fmla="*/ 183173 h 402981"/>
            <a:gd name="connsiteX8" fmla="*/ 227135 w 263770"/>
            <a:gd name="connsiteY8" fmla="*/ 249115 h 402981"/>
            <a:gd name="connsiteX9" fmla="*/ 190500 w 263770"/>
            <a:gd name="connsiteY9" fmla="*/ 293077 h 402981"/>
            <a:gd name="connsiteX10" fmla="*/ 146539 w 263770"/>
            <a:gd name="connsiteY10" fmla="*/ 322385 h 402981"/>
            <a:gd name="connsiteX11" fmla="*/ 109904 w 263770"/>
            <a:gd name="connsiteY11" fmla="*/ 366346 h 402981"/>
            <a:gd name="connsiteX12" fmla="*/ 87923 w 263770"/>
            <a:gd name="connsiteY12" fmla="*/ 402981 h 402981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  <a:cxn ang="0">
              <a:pos x="connsiteX5" y="connsiteY5"/>
            </a:cxn>
            <a:cxn ang="0">
              <a:pos x="connsiteX6" y="connsiteY6"/>
            </a:cxn>
            <a:cxn ang="0">
              <a:pos x="connsiteX7" y="connsiteY7"/>
            </a:cxn>
            <a:cxn ang="0">
              <a:pos x="connsiteX8" y="connsiteY8"/>
            </a:cxn>
            <a:cxn ang="0">
              <a:pos x="connsiteX9" y="connsiteY9"/>
            </a:cxn>
            <a:cxn ang="0">
              <a:pos x="connsiteX10" y="connsiteY10"/>
            </a:cxn>
            <a:cxn ang="0">
              <a:pos x="connsiteX11" y="connsiteY11"/>
            </a:cxn>
            <a:cxn ang="0">
              <a:pos x="connsiteX12" y="connsiteY12"/>
            </a:cxn>
          </a:cxnLst>
          <a:rect l="l" t="t" r="r" b="b"/>
          <a:pathLst>
            <a:path w="263770" h="402981">
              <a:moveTo>
                <a:pt x="0" y="0"/>
              </a:moveTo>
              <a:cubicBezTo>
                <a:pt x="17096" y="7327"/>
                <a:pt x="35339" y="12411"/>
                <a:pt x="51289" y="21981"/>
              </a:cubicBezTo>
              <a:cubicBezTo>
                <a:pt x="60174" y="27312"/>
                <a:pt x="64838" y="37939"/>
                <a:pt x="73270" y="43962"/>
              </a:cubicBezTo>
              <a:cubicBezTo>
                <a:pt x="82158" y="50310"/>
                <a:pt x="92808" y="53731"/>
                <a:pt x="102577" y="58615"/>
              </a:cubicBezTo>
              <a:cubicBezTo>
                <a:pt x="166795" y="122833"/>
                <a:pt x="85334" y="44246"/>
                <a:pt x="146539" y="95250"/>
              </a:cubicBezTo>
              <a:cubicBezTo>
                <a:pt x="183129" y="125741"/>
                <a:pt x="151872" y="111681"/>
                <a:pt x="190500" y="124558"/>
              </a:cubicBezTo>
              <a:cubicBezTo>
                <a:pt x="200269" y="131885"/>
                <a:pt x="210536" y="138592"/>
                <a:pt x="219808" y="146539"/>
              </a:cubicBezTo>
              <a:cubicBezTo>
                <a:pt x="269170" y="188848"/>
                <a:pt x="215189" y="150786"/>
                <a:pt x="263770" y="183173"/>
              </a:cubicBezTo>
              <a:cubicBezTo>
                <a:pt x="250874" y="221862"/>
                <a:pt x="260727" y="198727"/>
                <a:pt x="227135" y="249115"/>
              </a:cubicBezTo>
              <a:cubicBezTo>
                <a:pt x="214109" y="268654"/>
                <a:pt x="210029" y="277887"/>
                <a:pt x="190500" y="293077"/>
              </a:cubicBezTo>
              <a:cubicBezTo>
                <a:pt x="176598" y="303890"/>
                <a:pt x="146539" y="322385"/>
                <a:pt x="146539" y="322385"/>
              </a:cubicBezTo>
              <a:cubicBezTo>
                <a:pt x="110153" y="376962"/>
                <a:pt x="156921" y="309926"/>
                <a:pt x="109904" y="366346"/>
              </a:cubicBezTo>
              <a:cubicBezTo>
                <a:pt x="98852" y="379609"/>
                <a:pt x="95076" y="388676"/>
                <a:pt x="87923" y="402981"/>
              </a:cubicBezTo>
            </a:path>
          </a:pathLst>
        </a:custGeom>
        <a:noFill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id-ID" sz="1100"/>
        </a:p>
      </xdr:txBody>
    </xdr:sp>
    <xdr:clientData/>
  </xdr:twoCellAnchor>
  <xdr:twoCellAnchor>
    <xdr:from>
      <xdr:col>10</xdr:col>
      <xdr:colOff>593481</xdr:colOff>
      <xdr:row>48</xdr:row>
      <xdr:rowOff>95250</xdr:rowOff>
    </xdr:from>
    <xdr:to>
      <xdr:col>12</xdr:col>
      <xdr:colOff>0</xdr:colOff>
      <xdr:row>49</xdr:row>
      <xdr:rowOff>124558</xdr:rowOff>
    </xdr:to>
    <xdr:cxnSp macro="">
      <xdr:nvCxnSpPr>
        <xdr:cNvPr id="31" name="Straight Connector 30"/>
        <xdr:cNvCxnSpPr/>
      </xdr:nvCxnSpPr>
      <xdr:spPr>
        <a:xfrm>
          <a:off x="7224346" y="9239250"/>
          <a:ext cx="622789" cy="219808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7</xdr:col>
      <xdr:colOff>410307</xdr:colOff>
      <xdr:row>47</xdr:row>
      <xdr:rowOff>139212</xdr:rowOff>
    </xdr:from>
    <xdr:to>
      <xdr:col>10</xdr:col>
      <xdr:colOff>80597</xdr:colOff>
      <xdr:row>47</xdr:row>
      <xdr:rowOff>146538</xdr:rowOff>
    </xdr:to>
    <xdr:cxnSp macro="">
      <xdr:nvCxnSpPr>
        <xdr:cNvPr id="62" name="Straight Connector 61"/>
        <xdr:cNvCxnSpPr/>
      </xdr:nvCxnSpPr>
      <xdr:spPr>
        <a:xfrm flipV="1">
          <a:off x="5216769" y="9092712"/>
          <a:ext cx="1494693" cy="7326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47</xdr:row>
      <xdr:rowOff>29308</xdr:rowOff>
    </xdr:from>
    <xdr:to>
      <xdr:col>8</xdr:col>
      <xdr:colOff>0</xdr:colOff>
      <xdr:row>48</xdr:row>
      <xdr:rowOff>58615</xdr:rowOff>
    </xdr:to>
    <xdr:cxnSp macro="">
      <xdr:nvCxnSpPr>
        <xdr:cNvPr id="1024" name="Straight Connector 1023"/>
        <xdr:cNvCxnSpPr/>
      </xdr:nvCxnSpPr>
      <xdr:spPr>
        <a:xfrm>
          <a:off x="5414596" y="8982808"/>
          <a:ext cx="0" cy="219807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7327</xdr:colOff>
      <xdr:row>47</xdr:row>
      <xdr:rowOff>36634</xdr:rowOff>
    </xdr:from>
    <xdr:to>
      <xdr:col>10</xdr:col>
      <xdr:colOff>7327</xdr:colOff>
      <xdr:row>48</xdr:row>
      <xdr:rowOff>65941</xdr:rowOff>
    </xdr:to>
    <xdr:cxnSp macro="">
      <xdr:nvCxnSpPr>
        <xdr:cNvPr id="66" name="Straight Connector 65"/>
        <xdr:cNvCxnSpPr/>
      </xdr:nvCxnSpPr>
      <xdr:spPr>
        <a:xfrm>
          <a:off x="6638192" y="8990134"/>
          <a:ext cx="0" cy="219807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483577</xdr:colOff>
      <xdr:row>44</xdr:row>
      <xdr:rowOff>58615</xdr:rowOff>
    </xdr:from>
    <xdr:to>
      <xdr:col>11</xdr:col>
      <xdr:colOff>80596</xdr:colOff>
      <xdr:row>44</xdr:row>
      <xdr:rowOff>58615</xdr:rowOff>
    </xdr:to>
    <xdr:cxnSp macro="">
      <xdr:nvCxnSpPr>
        <xdr:cNvPr id="1027" name="Straight Connector 1026"/>
        <xdr:cNvCxnSpPr/>
      </xdr:nvCxnSpPr>
      <xdr:spPr>
        <a:xfrm>
          <a:off x="6506308" y="8440615"/>
          <a:ext cx="813288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43</xdr:row>
      <xdr:rowOff>131884</xdr:rowOff>
    </xdr:from>
    <xdr:to>
      <xdr:col>10</xdr:col>
      <xdr:colOff>0</xdr:colOff>
      <xdr:row>44</xdr:row>
      <xdr:rowOff>161191</xdr:rowOff>
    </xdr:to>
    <xdr:cxnSp macro="">
      <xdr:nvCxnSpPr>
        <xdr:cNvPr id="70" name="Straight Connector 69"/>
        <xdr:cNvCxnSpPr/>
      </xdr:nvCxnSpPr>
      <xdr:spPr>
        <a:xfrm>
          <a:off x="6630865" y="8323384"/>
          <a:ext cx="0" cy="219807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600808</xdr:colOff>
      <xdr:row>43</xdr:row>
      <xdr:rowOff>161192</xdr:rowOff>
    </xdr:from>
    <xdr:to>
      <xdr:col>10</xdr:col>
      <xdr:colOff>600808</xdr:colOff>
      <xdr:row>44</xdr:row>
      <xdr:rowOff>190499</xdr:rowOff>
    </xdr:to>
    <xdr:cxnSp macro="">
      <xdr:nvCxnSpPr>
        <xdr:cNvPr id="71" name="Straight Connector 70"/>
        <xdr:cNvCxnSpPr/>
      </xdr:nvCxnSpPr>
      <xdr:spPr>
        <a:xfrm>
          <a:off x="7231673" y="8352692"/>
          <a:ext cx="0" cy="219807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 editAs="oneCell">
    <xdr:from>
      <xdr:col>10</xdr:col>
      <xdr:colOff>476249</xdr:colOff>
      <xdr:row>1</xdr:row>
      <xdr:rowOff>19050</xdr:rowOff>
    </xdr:from>
    <xdr:to>
      <xdr:col>19</xdr:col>
      <xdr:colOff>452805</xdr:colOff>
      <xdr:row>18</xdr:row>
      <xdr:rowOff>95250</xdr:rowOff>
    </xdr:to>
    <xdr:pic>
      <xdr:nvPicPr>
        <xdr:cNvPr id="1028" name="Picture 1027"/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30751" t="28249" r="27516" b="25167"/>
        <a:stretch/>
      </xdr:blipFill>
      <xdr:spPr>
        <a:xfrm>
          <a:off x="7143749" y="209550"/>
          <a:ext cx="5462956" cy="33147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66675</xdr:colOff>
          <xdr:row>1</xdr:row>
          <xdr:rowOff>238125</xdr:rowOff>
        </xdr:from>
        <xdr:to>
          <xdr:col>6</xdr:col>
          <xdr:colOff>1438275</xdr:colOff>
          <xdr:row>9</xdr:row>
          <xdr:rowOff>133350</xdr:rowOff>
        </xdr:to>
        <xdr:sp macro="" textlink="">
          <xdr:nvSpPr>
            <xdr:cNvPr id="2050" name="Object 14" hidden="1">
              <a:extLst>
                <a:ext uri="{63B3BB69-23CF-44E3-9099-C40C66FF867C}">
                  <a14:compatExt spid="_x0000_s2050"/>
                </a:ext>
                <a:ext uri="{FF2B5EF4-FFF2-40B4-BE49-F238E27FC236}">
                  <a16:creationId xmlns:a16="http://schemas.microsoft.com/office/drawing/2014/main" id="{00000000-0008-0000-0100-000002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xdr:twoCellAnchor>
    <xdr:from>
      <xdr:col>19</xdr:col>
      <xdr:colOff>323851</xdr:colOff>
      <xdr:row>22</xdr:row>
      <xdr:rowOff>57151</xdr:rowOff>
    </xdr:from>
    <xdr:to>
      <xdr:col>19</xdr:col>
      <xdr:colOff>971551</xdr:colOff>
      <xdr:row>26</xdr:row>
      <xdr:rowOff>361951</xdr:rowOff>
    </xdr:to>
    <xdr:sp macro="" textlink="">
      <xdr:nvSpPr>
        <xdr:cNvPr id="3" name="Rectangle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SpPr/>
      </xdr:nvSpPr>
      <xdr:spPr>
        <a:xfrm>
          <a:off x="13011151" y="4352926"/>
          <a:ext cx="647700" cy="1085850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id-ID" sz="1100"/>
        </a:p>
      </xdr:txBody>
    </xdr:sp>
    <xdr:clientData/>
  </xdr:twoCellAnchor>
  <xdr:twoCellAnchor>
    <xdr:from>
      <xdr:col>19</xdr:col>
      <xdr:colOff>428625</xdr:colOff>
      <xdr:row>26</xdr:row>
      <xdr:rowOff>200025</xdr:rowOff>
    </xdr:from>
    <xdr:to>
      <xdr:col>19</xdr:col>
      <xdr:colOff>485775</xdr:colOff>
      <xdr:row>26</xdr:row>
      <xdr:rowOff>295275</xdr:rowOff>
    </xdr:to>
    <xdr:sp macro="" textlink="">
      <xdr:nvSpPr>
        <xdr:cNvPr id="4" name="Oval 3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SpPr/>
      </xdr:nvSpPr>
      <xdr:spPr>
        <a:xfrm>
          <a:off x="13115925" y="5276850"/>
          <a:ext cx="57150" cy="95250"/>
        </a:xfrm>
        <a:prstGeom prst="ellipse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id-ID" sz="1100"/>
        </a:p>
      </xdr:txBody>
    </xdr:sp>
    <xdr:clientData/>
  </xdr:twoCellAnchor>
  <xdr:twoCellAnchor>
    <xdr:from>
      <xdr:col>19</xdr:col>
      <xdr:colOff>428625</xdr:colOff>
      <xdr:row>26</xdr:row>
      <xdr:rowOff>47625</xdr:rowOff>
    </xdr:from>
    <xdr:to>
      <xdr:col>19</xdr:col>
      <xdr:colOff>485775</xdr:colOff>
      <xdr:row>26</xdr:row>
      <xdr:rowOff>142875</xdr:rowOff>
    </xdr:to>
    <xdr:sp macro="" textlink="">
      <xdr:nvSpPr>
        <xdr:cNvPr id="8" name="Oval 7">
          <a:extLst>
            <a:ext uri="{FF2B5EF4-FFF2-40B4-BE49-F238E27FC236}">
              <a16:creationId xmlns:a16="http://schemas.microsoft.com/office/drawing/2014/main" id="{00000000-0008-0000-0100-000008000000}"/>
            </a:ext>
          </a:extLst>
        </xdr:cNvPr>
        <xdr:cNvSpPr/>
      </xdr:nvSpPr>
      <xdr:spPr>
        <a:xfrm>
          <a:off x="13115925" y="5124450"/>
          <a:ext cx="57150" cy="95250"/>
        </a:xfrm>
        <a:prstGeom prst="ellipse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id-ID" sz="1100"/>
        </a:p>
      </xdr:txBody>
    </xdr:sp>
    <xdr:clientData/>
  </xdr:twoCellAnchor>
  <xdr:twoCellAnchor>
    <xdr:from>
      <xdr:col>19</xdr:col>
      <xdr:colOff>704850</xdr:colOff>
      <xdr:row>26</xdr:row>
      <xdr:rowOff>200025</xdr:rowOff>
    </xdr:from>
    <xdr:to>
      <xdr:col>19</xdr:col>
      <xdr:colOff>762000</xdr:colOff>
      <xdr:row>26</xdr:row>
      <xdr:rowOff>295275</xdr:rowOff>
    </xdr:to>
    <xdr:sp macro="" textlink="">
      <xdr:nvSpPr>
        <xdr:cNvPr id="10" name="Oval 9">
          <a:extLst>
            <a:ext uri="{FF2B5EF4-FFF2-40B4-BE49-F238E27FC236}">
              <a16:creationId xmlns:a16="http://schemas.microsoft.com/office/drawing/2014/main" id="{00000000-0008-0000-0100-00000A000000}"/>
            </a:ext>
          </a:extLst>
        </xdr:cNvPr>
        <xdr:cNvSpPr/>
      </xdr:nvSpPr>
      <xdr:spPr>
        <a:xfrm>
          <a:off x="16440150" y="5276850"/>
          <a:ext cx="57150" cy="95250"/>
        </a:xfrm>
        <a:prstGeom prst="ellipse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id-ID" sz="1100"/>
        </a:p>
      </xdr:txBody>
    </xdr:sp>
    <xdr:clientData/>
  </xdr:twoCellAnchor>
  <xdr:twoCellAnchor>
    <xdr:from>
      <xdr:col>19</xdr:col>
      <xdr:colOff>847725</xdr:colOff>
      <xdr:row>26</xdr:row>
      <xdr:rowOff>200025</xdr:rowOff>
    </xdr:from>
    <xdr:to>
      <xdr:col>19</xdr:col>
      <xdr:colOff>904875</xdr:colOff>
      <xdr:row>26</xdr:row>
      <xdr:rowOff>295275</xdr:rowOff>
    </xdr:to>
    <xdr:sp macro="" textlink="">
      <xdr:nvSpPr>
        <xdr:cNvPr id="12" name="Oval 11">
          <a:extLst>
            <a:ext uri="{FF2B5EF4-FFF2-40B4-BE49-F238E27FC236}">
              <a16:creationId xmlns:a16="http://schemas.microsoft.com/office/drawing/2014/main" id="{00000000-0008-0000-0100-00000C000000}"/>
            </a:ext>
          </a:extLst>
        </xdr:cNvPr>
        <xdr:cNvSpPr/>
      </xdr:nvSpPr>
      <xdr:spPr>
        <a:xfrm>
          <a:off x="16583025" y="5276850"/>
          <a:ext cx="57150" cy="95250"/>
        </a:xfrm>
        <a:prstGeom prst="ellipse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id-ID" sz="1100"/>
        </a:p>
      </xdr:txBody>
    </xdr:sp>
    <xdr:clientData/>
  </xdr:twoCellAnchor>
  <xdr:twoCellAnchor>
    <xdr:from>
      <xdr:col>19</xdr:col>
      <xdr:colOff>638175</xdr:colOff>
      <xdr:row>22</xdr:row>
      <xdr:rowOff>133350</xdr:rowOff>
    </xdr:from>
    <xdr:to>
      <xdr:col>19</xdr:col>
      <xdr:colOff>695325</xdr:colOff>
      <xdr:row>23</xdr:row>
      <xdr:rowOff>28575</xdr:rowOff>
    </xdr:to>
    <xdr:sp macro="" textlink="">
      <xdr:nvSpPr>
        <xdr:cNvPr id="14" name="Oval 13">
          <a:extLst>
            <a:ext uri="{FF2B5EF4-FFF2-40B4-BE49-F238E27FC236}">
              <a16:creationId xmlns:a16="http://schemas.microsoft.com/office/drawing/2014/main" id="{00000000-0008-0000-0100-00000E000000}"/>
            </a:ext>
          </a:extLst>
        </xdr:cNvPr>
        <xdr:cNvSpPr/>
      </xdr:nvSpPr>
      <xdr:spPr>
        <a:xfrm>
          <a:off x="13325475" y="4429125"/>
          <a:ext cx="57150" cy="95250"/>
        </a:xfrm>
        <a:prstGeom prst="ellipse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id-ID" sz="1100"/>
        </a:p>
      </xdr:txBody>
    </xdr:sp>
    <xdr:clientData/>
  </xdr:twoCellAnchor>
  <xdr:twoCellAnchor>
    <xdr:from>
      <xdr:col>19</xdr:col>
      <xdr:colOff>847725</xdr:colOff>
      <xdr:row>26</xdr:row>
      <xdr:rowOff>38100</xdr:rowOff>
    </xdr:from>
    <xdr:to>
      <xdr:col>19</xdr:col>
      <xdr:colOff>904875</xdr:colOff>
      <xdr:row>26</xdr:row>
      <xdr:rowOff>133350</xdr:rowOff>
    </xdr:to>
    <xdr:sp macro="" textlink="">
      <xdr:nvSpPr>
        <xdr:cNvPr id="15" name="Oval 14">
          <a:extLst>
            <a:ext uri="{FF2B5EF4-FFF2-40B4-BE49-F238E27FC236}">
              <a16:creationId xmlns:a16="http://schemas.microsoft.com/office/drawing/2014/main" id="{00000000-0008-0000-0100-00000F000000}"/>
            </a:ext>
          </a:extLst>
        </xdr:cNvPr>
        <xdr:cNvSpPr/>
      </xdr:nvSpPr>
      <xdr:spPr>
        <a:xfrm>
          <a:off x="16583025" y="5114925"/>
          <a:ext cx="57150" cy="95250"/>
        </a:xfrm>
        <a:prstGeom prst="ellipse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id-ID" sz="1100"/>
        </a:p>
      </xdr:txBody>
    </xdr:sp>
    <xdr:clientData/>
  </xdr:twoCellAnchor>
  <xdr:twoCellAnchor>
    <xdr:from>
      <xdr:col>19</xdr:col>
      <xdr:colOff>838200</xdr:colOff>
      <xdr:row>22</xdr:row>
      <xdr:rowOff>142875</xdr:rowOff>
    </xdr:from>
    <xdr:to>
      <xdr:col>19</xdr:col>
      <xdr:colOff>895350</xdr:colOff>
      <xdr:row>23</xdr:row>
      <xdr:rowOff>38100</xdr:rowOff>
    </xdr:to>
    <xdr:sp macro="" textlink="">
      <xdr:nvSpPr>
        <xdr:cNvPr id="17" name="Oval 16">
          <a:extLst>
            <a:ext uri="{FF2B5EF4-FFF2-40B4-BE49-F238E27FC236}">
              <a16:creationId xmlns:a16="http://schemas.microsoft.com/office/drawing/2014/main" id="{00000000-0008-0000-0100-000011000000}"/>
            </a:ext>
          </a:extLst>
        </xdr:cNvPr>
        <xdr:cNvSpPr/>
      </xdr:nvSpPr>
      <xdr:spPr>
        <a:xfrm>
          <a:off x="13525500" y="4438650"/>
          <a:ext cx="57150" cy="95250"/>
        </a:xfrm>
        <a:prstGeom prst="ellipse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id-ID" sz="1100"/>
        </a:p>
      </xdr:txBody>
    </xdr:sp>
    <xdr:clientData/>
  </xdr:twoCellAnchor>
  <xdr:twoCellAnchor>
    <xdr:from>
      <xdr:col>19</xdr:col>
      <xdr:colOff>428625</xdr:colOff>
      <xdr:row>22</xdr:row>
      <xdr:rowOff>123825</xdr:rowOff>
    </xdr:from>
    <xdr:to>
      <xdr:col>19</xdr:col>
      <xdr:colOff>485775</xdr:colOff>
      <xdr:row>23</xdr:row>
      <xdr:rowOff>19050</xdr:rowOff>
    </xdr:to>
    <xdr:sp macro="" textlink="">
      <xdr:nvSpPr>
        <xdr:cNvPr id="18" name="Oval 17">
          <a:extLst>
            <a:ext uri="{FF2B5EF4-FFF2-40B4-BE49-F238E27FC236}">
              <a16:creationId xmlns:a16="http://schemas.microsoft.com/office/drawing/2014/main" id="{00000000-0008-0000-0100-000012000000}"/>
            </a:ext>
          </a:extLst>
        </xdr:cNvPr>
        <xdr:cNvSpPr/>
      </xdr:nvSpPr>
      <xdr:spPr>
        <a:xfrm>
          <a:off x="13115925" y="4419600"/>
          <a:ext cx="57150" cy="95250"/>
        </a:xfrm>
        <a:prstGeom prst="ellipse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id-ID" sz="1100"/>
        </a:p>
      </xdr:txBody>
    </xdr:sp>
    <xdr:clientData/>
  </xdr:twoCellAnchor>
  <xdr:oneCellAnchor>
    <xdr:from>
      <xdr:col>19</xdr:col>
      <xdr:colOff>923925</xdr:colOff>
      <xdr:row>23</xdr:row>
      <xdr:rowOff>38100</xdr:rowOff>
    </xdr:from>
    <xdr:ext cx="561244" cy="264560"/>
    <xdr:sp macro="" textlink="">
      <xdr:nvSpPr>
        <xdr:cNvPr id="2" name="Kotak Teks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16659225" y="4533900"/>
          <a:ext cx="56124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ID" sz="1100"/>
            <a:t>3 </a:t>
          </a:r>
          <a:r>
            <a:rPr lang="az-Cyrl-AZ" sz="1100"/>
            <a:t>Ф</a:t>
          </a:r>
          <a:r>
            <a:rPr lang="en-US" sz="1100"/>
            <a:t> 25</a:t>
          </a:r>
          <a:endParaRPr lang="en-ID" sz="1100"/>
        </a:p>
      </xdr:txBody>
    </xdr:sp>
    <xdr:clientData/>
  </xdr:oneCellAnchor>
  <xdr:oneCellAnchor>
    <xdr:from>
      <xdr:col>19</xdr:col>
      <xdr:colOff>952500</xdr:colOff>
      <xdr:row>26</xdr:row>
      <xdr:rowOff>57150</xdr:rowOff>
    </xdr:from>
    <xdr:ext cx="561244" cy="264560"/>
    <xdr:sp macro="" textlink="">
      <xdr:nvSpPr>
        <xdr:cNvPr id="13" name="Kotak Teks 12">
          <a:extLst>
            <a:ext uri="{FF2B5EF4-FFF2-40B4-BE49-F238E27FC236}">
              <a16:creationId xmlns:a16="http://schemas.microsoft.com/office/drawing/2014/main" id="{00000000-0008-0000-0100-00000D000000}"/>
            </a:ext>
          </a:extLst>
        </xdr:cNvPr>
        <xdr:cNvSpPr txBox="1"/>
      </xdr:nvSpPr>
      <xdr:spPr>
        <a:xfrm>
          <a:off x="13639800" y="5133975"/>
          <a:ext cx="56124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id-ID" sz="1100"/>
            <a:t>6</a:t>
          </a:r>
          <a:r>
            <a:rPr lang="en-ID" sz="1100"/>
            <a:t> </a:t>
          </a:r>
          <a:r>
            <a:rPr lang="az-Cyrl-AZ" sz="1100"/>
            <a:t>Ф</a:t>
          </a:r>
          <a:r>
            <a:rPr lang="en-US" sz="1100"/>
            <a:t> 25</a:t>
          </a:r>
          <a:endParaRPr lang="en-ID" sz="1100"/>
        </a:p>
      </xdr:txBody>
    </xdr:sp>
    <xdr:clientData/>
  </xdr:oneCellAnchor>
  <xdr:twoCellAnchor>
    <xdr:from>
      <xdr:col>6</xdr:col>
      <xdr:colOff>295275</xdr:colOff>
      <xdr:row>23</xdr:row>
      <xdr:rowOff>66675</xdr:rowOff>
    </xdr:from>
    <xdr:to>
      <xdr:col>6</xdr:col>
      <xdr:colOff>1590675</xdr:colOff>
      <xdr:row>26</xdr:row>
      <xdr:rowOff>85725</xdr:rowOff>
    </xdr:to>
    <xdr:sp macro="" textlink="">
      <xdr:nvSpPr>
        <xdr:cNvPr id="5" name="Oval 4"/>
        <xdr:cNvSpPr/>
      </xdr:nvSpPr>
      <xdr:spPr>
        <a:xfrm>
          <a:off x="4552950" y="4562475"/>
          <a:ext cx="1295400" cy="600075"/>
        </a:xfrm>
        <a:prstGeom prst="ellipse">
          <a:avLst/>
        </a:prstGeom>
        <a:noFill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id-ID" sz="1100"/>
        </a:p>
      </xdr:txBody>
    </xdr:sp>
    <xdr:clientData/>
  </xdr:twoCellAnchor>
  <xdr:twoCellAnchor>
    <xdr:from>
      <xdr:col>19</xdr:col>
      <xdr:colOff>561975</xdr:colOff>
      <xdr:row>26</xdr:row>
      <xdr:rowOff>209550</xdr:rowOff>
    </xdr:from>
    <xdr:to>
      <xdr:col>19</xdr:col>
      <xdr:colOff>619125</xdr:colOff>
      <xdr:row>26</xdr:row>
      <xdr:rowOff>304800</xdr:rowOff>
    </xdr:to>
    <xdr:sp macro="" textlink="">
      <xdr:nvSpPr>
        <xdr:cNvPr id="16" name="Oval 15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SpPr/>
      </xdr:nvSpPr>
      <xdr:spPr>
        <a:xfrm>
          <a:off x="13249275" y="5286375"/>
          <a:ext cx="57150" cy="95250"/>
        </a:xfrm>
        <a:prstGeom prst="ellipse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id-ID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image" Target="../media/image1.emf"/><Relationship Id="rId4" Type="http://schemas.openxmlformats.org/officeDocument/2006/relationships/oleObject" Target="../embeddings/oleObject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5" Type="http://schemas.openxmlformats.org/officeDocument/2006/relationships/image" Target="../media/image3.emf"/><Relationship Id="rId4" Type="http://schemas.openxmlformats.org/officeDocument/2006/relationships/oleObject" Target="../embeddings/oleObject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B2:O83"/>
  <sheetViews>
    <sheetView topLeftCell="A43" zoomScaleNormal="100" workbookViewId="0">
      <selection activeCell="G31" sqref="G31"/>
    </sheetView>
  </sheetViews>
  <sheetFormatPr defaultRowHeight="15" x14ac:dyDescent="0.25"/>
  <cols>
    <col min="3" max="3" width="9.85546875" customWidth="1"/>
    <col min="4" max="4" width="15.85546875" customWidth="1"/>
    <col min="6" max="6" width="9.85546875" customWidth="1"/>
  </cols>
  <sheetData>
    <row r="2" spans="2:7" x14ac:dyDescent="0.25">
      <c r="B2" s="8" t="s">
        <v>0</v>
      </c>
      <c r="D2" s="5"/>
      <c r="E2" s="5" t="s">
        <v>121</v>
      </c>
    </row>
    <row r="3" spans="2:7" x14ac:dyDescent="0.25">
      <c r="G3" t="s">
        <v>123</v>
      </c>
    </row>
    <row r="4" spans="2:7" x14ac:dyDescent="0.25">
      <c r="G4" t="s">
        <v>36</v>
      </c>
    </row>
    <row r="5" spans="2:7" x14ac:dyDescent="0.25">
      <c r="B5" s="5" t="s">
        <v>1</v>
      </c>
      <c r="C5" s="1"/>
      <c r="D5" s="1"/>
      <c r="E5" s="1"/>
      <c r="F5" s="1"/>
      <c r="G5" t="s">
        <v>2</v>
      </c>
    </row>
    <row r="7" spans="2:7" x14ac:dyDescent="0.25">
      <c r="B7" s="5" t="s">
        <v>17</v>
      </c>
      <c r="G7" t="s">
        <v>18</v>
      </c>
    </row>
    <row r="9" spans="2:7" x14ac:dyDescent="0.25">
      <c r="C9">
        <v>4</v>
      </c>
      <c r="E9" s="4"/>
      <c r="F9" s="4">
        <v>1</v>
      </c>
    </row>
    <row r="11" spans="2:7" x14ac:dyDescent="0.25">
      <c r="B11" t="s">
        <v>19</v>
      </c>
    </row>
    <row r="12" spans="2:7" x14ac:dyDescent="0.25">
      <c r="B12" t="s">
        <v>23</v>
      </c>
      <c r="C12">
        <f>C9+E9+F9</f>
        <v>5</v>
      </c>
      <c r="D12" t="s">
        <v>24</v>
      </c>
    </row>
    <row r="13" spans="2:7" x14ac:dyDescent="0.25">
      <c r="F13" t="s">
        <v>39</v>
      </c>
    </row>
    <row r="14" spans="2:7" x14ac:dyDescent="0.25">
      <c r="B14" t="s">
        <v>122</v>
      </c>
      <c r="C14">
        <v>8</v>
      </c>
      <c r="D14" t="s">
        <v>20</v>
      </c>
    </row>
    <row r="15" spans="2:7" x14ac:dyDescent="0.25">
      <c r="B15" t="s">
        <v>37</v>
      </c>
      <c r="C15">
        <v>4</v>
      </c>
      <c r="D15" t="s">
        <v>21</v>
      </c>
      <c r="E15" t="s">
        <v>111</v>
      </c>
    </row>
    <row r="16" spans="2:7" x14ac:dyDescent="0.25">
      <c r="B16" t="s">
        <v>38</v>
      </c>
      <c r="C16">
        <v>2</v>
      </c>
      <c r="D16" t="s">
        <v>21</v>
      </c>
    </row>
    <row r="17" spans="2:8" x14ac:dyDescent="0.25">
      <c r="B17" t="s">
        <v>3</v>
      </c>
      <c r="C17">
        <v>25</v>
      </c>
      <c r="D17" t="s">
        <v>5</v>
      </c>
    </row>
    <row r="18" spans="2:8" x14ac:dyDescent="0.25">
      <c r="B18" t="s">
        <v>4</v>
      </c>
      <c r="C18">
        <v>400</v>
      </c>
      <c r="D18" t="s">
        <v>5</v>
      </c>
      <c r="F18" t="s">
        <v>28</v>
      </c>
      <c r="G18" s="4">
        <v>2400</v>
      </c>
      <c r="H18" t="s">
        <v>29</v>
      </c>
    </row>
    <row r="19" spans="2:8" x14ac:dyDescent="0.25">
      <c r="B19" s="2" t="s">
        <v>6</v>
      </c>
      <c r="C19">
        <v>0.8</v>
      </c>
      <c r="G19" s="4">
        <f>G18/100</f>
        <v>24</v>
      </c>
      <c r="H19" t="s">
        <v>30</v>
      </c>
    </row>
    <row r="20" spans="2:8" x14ac:dyDescent="0.25">
      <c r="B20" t="s">
        <v>7</v>
      </c>
      <c r="C20">
        <v>50</v>
      </c>
      <c r="D20" t="s">
        <v>8</v>
      </c>
    </row>
    <row r="23" spans="2:8" x14ac:dyDescent="0.25">
      <c r="B23" s="7" t="s">
        <v>9</v>
      </c>
      <c r="C23" t="s">
        <v>10</v>
      </c>
    </row>
    <row r="24" spans="2:8" x14ac:dyDescent="0.25">
      <c r="C24" s="3" t="s">
        <v>11</v>
      </c>
    </row>
    <row r="25" spans="2:8" x14ac:dyDescent="0.25">
      <c r="C25" s="3" t="s">
        <v>12</v>
      </c>
    </row>
    <row r="27" spans="2:8" x14ac:dyDescent="0.25">
      <c r="B27" s="7" t="s">
        <v>13</v>
      </c>
    </row>
    <row r="28" spans="2:8" x14ac:dyDescent="0.25">
      <c r="B28" s="7" t="s">
        <v>22</v>
      </c>
    </row>
    <row r="29" spans="2:8" x14ac:dyDescent="0.25">
      <c r="B29" s="9" t="s">
        <v>25</v>
      </c>
      <c r="C29" t="s">
        <v>119</v>
      </c>
      <c r="F29" s="4" t="s">
        <v>26</v>
      </c>
      <c r="G29" t="s">
        <v>27</v>
      </c>
    </row>
    <row r="30" spans="2:8" x14ac:dyDescent="0.25">
      <c r="B30" s="9" t="s">
        <v>25</v>
      </c>
      <c r="C30" s="26">
        <v>0.8</v>
      </c>
      <c r="D30" t="s">
        <v>24</v>
      </c>
      <c r="F30" s="4" t="s">
        <v>26</v>
      </c>
      <c r="G30" s="26">
        <v>0.3</v>
      </c>
      <c r="H30" t="s">
        <v>24</v>
      </c>
    </row>
    <row r="31" spans="2:8" x14ac:dyDescent="0.25">
      <c r="B31" s="9" t="s">
        <v>25</v>
      </c>
      <c r="C31" s="4">
        <f>C30*1000</f>
        <v>800</v>
      </c>
      <c r="D31" t="s">
        <v>8</v>
      </c>
      <c r="F31" s="4" t="s">
        <v>26</v>
      </c>
      <c r="G31" s="4">
        <f>G30*1000</f>
        <v>300</v>
      </c>
      <c r="H31" t="s">
        <v>8</v>
      </c>
    </row>
    <row r="32" spans="2:8" x14ac:dyDescent="0.25">
      <c r="B32" s="7"/>
    </row>
    <row r="33" spans="2:15" x14ac:dyDescent="0.25">
      <c r="B33" s="71" t="s">
        <v>31</v>
      </c>
      <c r="C33" s="71"/>
      <c r="D33" s="71" t="s">
        <v>32</v>
      </c>
      <c r="E33" s="71"/>
      <c r="J33" s="8"/>
      <c r="L33" s="5"/>
      <c r="M33" s="5" t="s">
        <v>125</v>
      </c>
    </row>
    <row r="34" spans="2:15" x14ac:dyDescent="0.25">
      <c r="B34" s="72" t="s">
        <v>110</v>
      </c>
      <c r="C34" s="71"/>
      <c r="D34" s="71">
        <f>G30*C30*G18</f>
        <v>576</v>
      </c>
      <c r="E34" s="71" t="s">
        <v>33</v>
      </c>
      <c r="F34" s="46" t="s">
        <v>124</v>
      </c>
      <c r="O34" t="s">
        <v>120</v>
      </c>
    </row>
    <row r="35" spans="2:15" x14ac:dyDescent="0.25">
      <c r="B35" s="72"/>
      <c r="C35" s="71"/>
      <c r="D35" s="71">
        <f>D34/1000</f>
        <v>0.57599999999999996</v>
      </c>
      <c r="E35" s="71" t="s">
        <v>112</v>
      </c>
    </row>
    <row r="36" spans="2:15" x14ac:dyDescent="0.25">
      <c r="B36" s="7"/>
      <c r="J36" s="5" t="s">
        <v>1</v>
      </c>
      <c r="K36" s="1"/>
      <c r="L36" s="1"/>
      <c r="M36" s="1"/>
      <c r="N36" s="1"/>
      <c r="O36" t="s">
        <v>2</v>
      </c>
    </row>
    <row r="37" spans="2:15" x14ac:dyDescent="0.25">
      <c r="B37" s="7" t="s">
        <v>34</v>
      </c>
    </row>
    <row r="38" spans="2:15" x14ac:dyDescent="0.25">
      <c r="B38" s="7"/>
      <c r="C38" t="s">
        <v>35</v>
      </c>
      <c r="D38" t="s">
        <v>126</v>
      </c>
      <c r="G38" t="s">
        <v>35</v>
      </c>
      <c r="H38" s="10">
        <f>1.2*C15+1.6*C16</f>
        <v>8</v>
      </c>
      <c r="I38" t="s">
        <v>40</v>
      </c>
      <c r="J38" s="5" t="s">
        <v>17</v>
      </c>
      <c r="O38" t="s">
        <v>18</v>
      </c>
    </row>
    <row r="39" spans="2:15" x14ac:dyDescent="0.25">
      <c r="B39" s="7"/>
      <c r="C39" t="s">
        <v>128</v>
      </c>
      <c r="D39" t="s">
        <v>129</v>
      </c>
      <c r="G39" t="s">
        <v>127</v>
      </c>
      <c r="H39" s="10">
        <f>1.2*C14</f>
        <v>9.6</v>
      </c>
      <c r="I39" t="s">
        <v>20</v>
      </c>
    </row>
    <row r="40" spans="2:15" x14ac:dyDescent="0.25">
      <c r="B40" s="7"/>
      <c r="H40" s="10"/>
      <c r="K40">
        <v>4</v>
      </c>
      <c r="M40" s="51"/>
      <c r="N40" s="51">
        <v>1</v>
      </c>
    </row>
    <row r="41" spans="2:15" x14ac:dyDescent="0.25">
      <c r="B41" s="7"/>
    </row>
    <row r="42" spans="2:15" x14ac:dyDescent="0.25">
      <c r="B42" s="7" t="s">
        <v>41</v>
      </c>
      <c r="I42" s="50" t="s">
        <v>46</v>
      </c>
    </row>
    <row r="43" spans="2:15" x14ac:dyDescent="0.25">
      <c r="B43" s="4" t="s">
        <v>14</v>
      </c>
      <c r="C43" s="2" t="s">
        <v>15</v>
      </c>
    </row>
    <row r="44" spans="2:15" x14ac:dyDescent="0.25">
      <c r="C44" t="s">
        <v>130</v>
      </c>
      <c r="H44" s="6">
        <f>D45</f>
        <v>21.919999999999998</v>
      </c>
      <c r="K44" s="61" t="s">
        <v>135</v>
      </c>
    </row>
    <row r="45" spans="2:15" x14ac:dyDescent="0.25">
      <c r="C45" t="s">
        <v>42</v>
      </c>
      <c r="D45" s="6">
        <f>(H38*C12*0.5*C12+H39*N40)/C12</f>
        <v>21.919999999999998</v>
      </c>
      <c r="E45" t="s">
        <v>20</v>
      </c>
    </row>
    <row r="46" spans="2:15" x14ac:dyDescent="0.25">
      <c r="H46" s="4" t="s">
        <v>1</v>
      </c>
      <c r="I46" s="49"/>
      <c r="J46" s="1"/>
      <c r="K46" s="1"/>
      <c r="L46" s="1"/>
      <c r="M46" s="4" t="s">
        <v>2</v>
      </c>
    </row>
    <row r="47" spans="2:15" x14ac:dyDescent="0.25">
      <c r="C47" s="2" t="s">
        <v>16</v>
      </c>
      <c r="K47" s="62">
        <f>D45-H38*C9</f>
        <v>-10.080000000000002</v>
      </c>
    </row>
    <row r="48" spans="2:15" x14ac:dyDescent="0.25">
      <c r="C48" s="3" t="s">
        <v>131</v>
      </c>
      <c r="I48" s="5" t="s">
        <v>134</v>
      </c>
      <c r="L48" s="4"/>
    </row>
    <row r="49" spans="2:13" x14ac:dyDescent="0.25">
      <c r="C49" t="s">
        <v>43</v>
      </c>
      <c r="D49" s="6">
        <f>(H38*C12*0.5*C12+H39*K40)/C12</f>
        <v>27.68</v>
      </c>
      <c r="E49" t="s">
        <v>20</v>
      </c>
      <c r="K49" s="12">
        <f>K47-H39</f>
        <v>-19.68</v>
      </c>
    </row>
    <row r="50" spans="2:13" x14ac:dyDescent="0.25">
      <c r="M50" s="12">
        <f>K49-H38*F9</f>
        <v>-27.68</v>
      </c>
    </row>
    <row r="51" spans="2:13" x14ac:dyDescent="0.25">
      <c r="C51" s="11" t="s">
        <v>44</v>
      </c>
      <c r="K51" s="12"/>
    </row>
    <row r="52" spans="2:13" x14ac:dyDescent="0.25">
      <c r="C52" t="s">
        <v>132</v>
      </c>
      <c r="M52" s="12"/>
    </row>
    <row r="53" spans="2:13" x14ac:dyDescent="0.25">
      <c r="C53" s="6">
        <f>D45+D49</f>
        <v>49.599999999999994</v>
      </c>
      <c r="D53" s="4" t="s">
        <v>45</v>
      </c>
      <c r="E53" s="12">
        <f>H38*C12+H39</f>
        <v>49.6</v>
      </c>
      <c r="I53" s="63">
        <v>4</v>
      </c>
      <c r="J53" s="63"/>
      <c r="K53" s="63"/>
      <c r="L53" s="4">
        <v>1</v>
      </c>
    </row>
    <row r="55" spans="2:13" x14ac:dyDescent="0.25">
      <c r="B55" s="7" t="s">
        <v>133</v>
      </c>
      <c r="J55" t="s">
        <v>136</v>
      </c>
    </row>
    <row r="56" spans="2:13" x14ac:dyDescent="0.25">
      <c r="C56" t="s">
        <v>142</v>
      </c>
      <c r="J56" t="s">
        <v>137</v>
      </c>
    </row>
    <row r="57" spans="2:13" x14ac:dyDescent="0.25">
      <c r="J57" s="61" t="s">
        <v>138</v>
      </c>
      <c r="K57" s="61" t="s">
        <v>45</v>
      </c>
      <c r="L57">
        <f>H44*I53</f>
        <v>87.679999999999993</v>
      </c>
      <c r="M57" s="3" t="s">
        <v>139</v>
      </c>
    </row>
    <row r="58" spans="2:13" x14ac:dyDescent="0.25">
      <c r="C58" t="s">
        <v>47</v>
      </c>
      <c r="D58" s="12">
        <f>D45*K59-0.5*H38*K59^2</f>
        <v>30.030399999999997</v>
      </c>
      <c r="E58" t="s">
        <v>48</v>
      </c>
      <c r="J58" s="61" t="s">
        <v>140</v>
      </c>
      <c r="K58" s="73" t="s">
        <v>45</v>
      </c>
      <c r="L58">
        <v>87.68</v>
      </c>
    </row>
    <row r="59" spans="2:13" x14ac:dyDescent="0.25">
      <c r="C59" t="s">
        <v>73</v>
      </c>
      <c r="D59" s="12">
        <f>D58*1000</f>
        <v>30030.399999999998</v>
      </c>
      <c r="E59" t="s">
        <v>72</v>
      </c>
      <c r="G59" t="s">
        <v>74</v>
      </c>
      <c r="H59" s="4">
        <v>10</v>
      </c>
      <c r="I59" t="s">
        <v>75</v>
      </c>
      <c r="J59" s="5" t="s">
        <v>141</v>
      </c>
      <c r="K59">
        <f>L58/32</f>
        <v>2.74</v>
      </c>
      <c r="L59" t="s">
        <v>24</v>
      </c>
    </row>
    <row r="60" spans="2:13" x14ac:dyDescent="0.25">
      <c r="C60" t="s">
        <v>73</v>
      </c>
      <c r="D60" s="12">
        <f>D59*H59</f>
        <v>300304</v>
      </c>
      <c r="E60" t="s">
        <v>76</v>
      </c>
    </row>
    <row r="61" spans="2:13" x14ac:dyDescent="0.25">
      <c r="C61" t="s">
        <v>73</v>
      </c>
      <c r="D61" s="12">
        <f>D60*1000</f>
        <v>300304000</v>
      </c>
      <c r="E61" t="s">
        <v>77</v>
      </c>
    </row>
    <row r="62" spans="2:13" x14ac:dyDescent="0.25">
      <c r="C62" t="s">
        <v>73</v>
      </c>
      <c r="D62" s="48">
        <f>D61</f>
        <v>300304000</v>
      </c>
      <c r="E62" t="s">
        <v>77</v>
      </c>
    </row>
    <row r="64" spans="2:13" x14ac:dyDescent="0.25">
      <c r="B64" s="7" t="s">
        <v>49</v>
      </c>
    </row>
    <row r="65" spans="3:10" x14ac:dyDescent="0.25">
      <c r="C65" s="13" t="s">
        <v>50</v>
      </c>
      <c r="D65" t="s">
        <v>51</v>
      </c>
    </row>
    <row r="66" spans="3:10" x14ac:dyDescent="0.25">
      <c r="C66" s="18" t="s">
        <v>56</v>
      </c>
      <c r="D66" s="19">
        <f>1.4/C18</f>
        <v>3.4999999999999996E-3</v>
      </c>
    </row>
    <row r="68" spans="3:10" ht="27" customHeight="1" x14ac:dyDescent="0.45">
      <c r="C68" s="14" t="s">
        <v>3</v>
      </c>
      <c r="D68" s="15">
        <v>25</v>
      </c>
      <c r="E68" t="s">
        <v>5</v>
      </c>
      <c r="G68" s="74" t="s">
        <v>143</v>
      </c>
      <c r="H68" s="50"/>
      <c r="I68" s="50"/>
      <c r="J68" s="50"/>
    </row>
    <row r="69" spans="3:10" x14ac:dyDescent="0.25">
      <c r="C69" s="72" t="s">
        <v>53</v>
      </c>
      <c r="G69" s="75"/>
      <c r="H69" s="50"/>
      <c r="I69" s="50"/>
      <c r="J69" s="50"/>
    </row>
    <row r="70" spans="3:10" x14ac:dyDescent="0.25">
      <c r="H70" s="76"/>
      <c r="I70" s="50"/>
      <c r="J70" s="50"/>
    </row>
    <row r="71" spans="3:10" x14ac:dyDescent="0.25">
      <c r="C71" t="s">
        <v>113</v>
      </c>
      <c r="F71" s="77" t="s">
        <v>144</v>
      </c>
      <c r="G71" s="17">
        <v>0.85</v>
      </c>
      <c r="H71" s="16"/>
    </row>
    <row r="72" spans="3:10" x14ac:dyDescent="0.25">
      <c r="G72" s="17"/>
      <c r="H72" s="16"/>
    </row>
    <row r="77" spans="3:10" x14ac:dyDescent="0.25">
      <c r="C77" s="13" t="s">
        <v>52</v>
      </c>
      <c r="D77">
        <f>0.85*C17*G71/C18*(600/(600+C18))</f>
        <v>2.709375E-2</v>
      </c>
    </row>
    <row r="78" spans="3:10" x14ac:dyDescent="0.25">
      <c r="C78" s="13" t="s">
        <v>54</v>
      </c>
      <c r="D78" t="s">
        <v>55</v>
      </c>
    </row>
    <row r="79" spans="3:10" x14ac:dyDescent="0.25">
      <c r="C79" s="18" t="s">
        <v>57</v>
      </c>
      <c r="D79" s="20">
        <f>0.5*D77</f>
        <v>1.3546875E-2</v>
      </c>
    </row>
    <row r="81" spans="3:8" x14ac:dyDescent="0.25">
      <c r="C81" t="s">
        <v>58</v>
      </c>
      <c r="D81" s="22" t="s">
        <v>59</v>
      </c>
      <c r="E81" s="21"/>
      <c r="G81" s="42"/>
      <c r="H81" s="4"/>
    </row>
    <row r="83" spans="3:8" x14ac:dyDescent="0.25">
      <c r="C83" s="42">
        <f>D66</f>
        <v>3.4999999999999996E-3</v>
      </c>
      <c r="D83" s="4" t="s">
        <v>105</v>
      </c>
      <c r="E83">
        <f>D79</f>
        <v>1.3546875E-2</v>
      </c>
    </row>
  </sheetData>
  <mergeCells count="1">
    <mergeCell ref="I53:K53"/>
  </mergeCells>
  <pageMargins left="0.7" right="0.7" top="0.75" bottom="0.75" header="0.3" footer="0.3"/>
  <pageSetup paperSize="9" orientation="portrait" horizontalDpi="4294967293" verticalDpi="4294967293" r:id="rId1"/>
  <drawing r:id="rId2"/>
  <legacyDrawing r:id="rId3"/>
  <oleObjects>
    <mc:AlternateContent xmlns:mc="http://schemas.openxmlformats.org/markup-compatibility/2006">
      <mc:Choice Requires="x14">
        <oleObject progId="Equation.3" shapeId="1026" r:id="rId4">
          <objectPr defaultSize="0" autoPict="0" r:id="rId5">
            <anchor moveWithCells="1" sizeWithCells="1">
              <from>
                <xdr:col>2</xdr:col>
                <xdr:colOff>28575</xdr:colOff>
                <xdr:row>73</xdr:row>
                <xdr:rowOff>0</xdr:rowOff>
              </from>
              <to>
                <xdr:col>5</xdr:col>
                <xdr:colOff>381000</xdr:colOff>
                <xdr:row>75</xdr:row>
                <xdr:rowOff>9525</xdr:rowOff>
              </to>
            </anchor>
          </objectPr>
        </oleObject>
      </mc:Choice>
      <mc:Fallback>
        <oleObject progId="Equation.3" shapeId="1026" r:id="rId4"/>
      </mc:Fallback>
    </mc:AlternateContent>
  </oleObject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B2:T29"/>
  <sheetViews>
    <sheetView tabSelected="1" topLeftCell="A10" workbookViewId="0">
      <selection activeCell="D30" sqref="D30"/>
    </sheetView>
  </sheetViews>
  <sheetFormatPr defaultRowHeight="15" x14ac:dyDescent="0.25"/>
  <cols>
    <col min="2" max="2" width="11.42578125" customWidth="1"/>
    <col min="3" max="3" width="9.28515625" customWidth="1"/>
    <col min="4" max="4" width="10.7109375" customWidth="1"/>
    <col min="5" max="5" width="10.42578125" customWidth="1"/>
    <col min="6" max="6" width="12.85546875" customWidth="1"/>
    <col min="7" max="7" width="26" customWidth="1"/>
    <col min="8" max="8" width="11.5703125" customWidth="1"/>
    <col min="9" max="9" width="5.85546875" customWidth="1"/>
    <col min="10" max="10" width="5" customWidth="1"/>
    <col min="11" max="11" width="9.7109375" customWidth="1"/>
    <col min="13" max="13" width="11.42578125" customWidth="1"/>
    <col min="14" max="14" width="8.42578125" customWidth="1"/>
    <col min="15" max="16" width="5.5703125" customWidth="1"/>
    <col min="17" max="17" width="8.42578125" customWidth="1"/>
    <col min="18" max="18" width="8.5703125" customWidth="1"/>
    <col min="19" max="19" width="11.140625" customWidth="1"/>
    <col min="20" max="20" width="21.42578125" customWidth="1"/>
  </cols>
  <sheetData>
    <row r="2" spans="2:8" ht="21" x14ac:dyDescent="0.35">
      <c r="B2" s="23" t="s">
        <v>67</v>
      </c>
    </row>
    <row r="3" spans="2:8" ht="15.75" customHeight="1" x14ac:dyDescent="0.25"/>
    <row r="4" spans="2:8" ht="15.75" customHeight="1" x14ac:dyDescent="0.25">
      <c r="B4" s="8" t="s">
        <v>68</v>
      </c>
    </row>
    <row r="5" spans="2:8" x14ac:dyDescent="0.25">
      <c r="B5" t="s">
        <v>25</v>
      </c>
      <c r="C5" s="4">
        <f>'beban-reksi tumpuan-Mmax'!C31</f>
        <v>800</v>
      </c>
      <c r="D5" t="s">
        <v>8</v>
      </c>
    </row>
    <row r="6" spans="2:8" x14ac:dyDescent="0.25">
      <c r="B6" t="s">
        <v>26</v>
      </c>
      <c r="C6" s="4">
        <f>'beban-reksi tumpuan-Mmax'!G31</f>
        <v>300</v>
      </c>
      <c r="D6" t="s">
        <v>8</v>
      </c>
    </row>
    <row r="7" spans="2:8" x14ac:dyDescent="0.25">
      <c r="B7" t="s">
        <v>7</v>
      </c>
      <c r="C7" s="4">
        <f>'beban-reksi tumpuan-Mmax'!C20</f>
        <v>50</v>
      </c>
      <c r="D7" t="s">
        <v>8</v>
      </c>
    </row>
    <row r="8" spans="2:8" x14ac:dyDescent="0.25">
      <c r="B8" t="s">
        <v>69</v>
      </c>
      <c r="C8" s="4">
        <f>C5-C7</f>
        <v>750</v>
      </c>
      <c r="D8" t="s">
        <v>8</v>
      </c>
    </row>
    <row r="9" spans="2:8" x14ac:dyDescent="0.25">
      <c r="B9" s="13" t="s">
        <v>78</v>
      </c>
      <c r="C9" s="4">
        <f>'beban-reksi tumpuan-Mmax'!C19</f>
        <v>0.8</v>
      </c>
    </row>
    <row r="10" spans="2:8" x14ac:dyDescent="0.25">
      <c r="B10" s="13" t="s">
        <v>3</v>
      </c>
      <c r="C10" s="4">
        <f>'beban-reksi tumpuan-Mmax'!C17</f>
        <v>25</v>
      </c>
      <c r="D10" t="s">
        <v>83</v>
      </c>
    </row>
    <row r="11" spans="2:8" x14ac:dyDescent="0.25">
      <c r="B11" s="13" t="s">
        <v>82</v>
      </c>
      <c r="C11" s="4">
        <f>'beban-reksi tumpuan-Mmax'!C18</f>
        <v>400</v>
      </c>
      <c r="D11" t="s">
        <v>83</v>
      </c>
    </row>
    <row r="12" spans="2:8" x14ac:dyDescent="0.25">
      <c r="B12" s="13" t="s">
        <v>50</v>
      </c>
      <c r="C12" s="4">
        <f>'beban-reksi tumpuan-Mmax'!D66</f>
        <v>3.4999999999999996E-3</v>
      </c>
      <c r="F12" s="22" t="s">
        <v>97</v>
      </c>
    </row>
    <row r="13" spans="2:8" x14ac:dyDescent="0.25">
      <c r="B13" s="13" t="s">
        <v>54</v>
      </c>
      <c r="C13" s="4">
        <f>'beban-reksi tumpuan-Mmax'!D79</f>
        <v>1.3546875E-2</v>
      </c>
    </row>
    <row r="14" spans="2:8" x14ac:dyDescent="0.25">
      <c r="B14" t="s">
        <v>94</v>
      </c>
      <c r="C14" s="4">
        <v>25</v>
      </c>
      <c r="D14" t="s">
        <v>95</v>
      </c>
      <c r="F14" s="44" t="s">
        <v>106</v>
      </c>
      <c r="G14" s="43" t="s">
        <v>59</v>
      </c>
    </row>
    <row r="15" spans="2:8" x14ac:dyDescent="0.25">
      <c r="B15" s="13" t="s">
        <v>96</v>
      </c>
      <c r="C15" s="4">
        <v>8</v>
      </c>
      <c r="D15" t="s">
        <v>8</v>
      </c>
      <c r="F15" s="45" t="s">
        <v>107</v>
      </c>
      <c r="G15" s="43" t="s">
        <v>109</v>
      </c>
      <c r="H15" s="22" t="s">
        <v>108</v>
      </c>
    </row>
    <row r="17" spans="2:20" x14ac:dyDescent="0.25">
      <c r="B17" s="13"/>
      <c r="C17" s="4"/>
      <c r="F17">
        <f>C12</f>
        <v>3.4999999999999996E-3</v>
      </c>
      <c r="G17" s="47">
        <f>G25</f>
        <v>1.1122370370370371E-2</v>
      </c>
      <c r="H17" s="46">
        <f>C13</f>
        <v>1.3546875E-2</v>
      </c>
    </row>
    <row r="18" spans="2:20" ht="15.75" x14ac:dyDescent="0.25">
      <c r="B18" s="24" t="s">
        <v>81</v>
      </c>
      <c r="C18" s="25"/>
    </row>
    <row r="20" spans="2:20" x14ac:dyDescent="0.25">
      <c r="B20" s="64" t="s">
        <v>114</v>
      </c>
      <c r="C20" s="28" t="s">
        <v>60</v>
      </c>
      <c r="D20" s="28" t="s">
        <v>62</v>
      </c>
      <c r="E20" s="28" t="s">
        <v>64</v>
      </c>
      <c r="F20" s="28" t="s">
        <v>79</v>
      </c>
      <c r="G20" s="29" t="s">
        <v>70</v>
      </c>
      <c r="H20" s="69" t="s">
        <v>100</v>
      </c>
      <c r="I20" s="69"/>
      <c r="J20" s="69"/>
      <c r="K20" s="69"/>
      <c r="L20" s="69"/>
      <c r="M20" s="70"/>
      <c r="N20" s="68" t="s">
        <v>117</v>
      </c>
      <c r="O20" s="69"/>
      <c r="P20" s="69"/>
      <c r="Q20" s="69"/>
      <c r="R20" s="69"/>
      <c r="S20" s="69"/>
      <c r="T20" s="30" t="s">
        <v>104</v>
      </c>
    </row>
    <row r="21" spans="2:20" x14ac:dyDescent="0.25">
      <c r="B21" s="65"/>
      <c r="C21" s="31"/>
      <c r="D21" s="32" t="s">
        <v>63</v>
      </c>
      <c r="E21" s="32" t="s">
        <v>65</v>
      </c>
      <c r="F21" s="32" t="s">
        <v>80</v>
      </c>
      <c r="G21" s="33" t="s">
        <v>71</v>
      </c>
      <c r="H21" s="32" t="s">
        <v>84</v>
      </c>
      <c r="I21" s="67" t="s">
        <v>118</v>
      </c>
      <c r="J21" s="67"/>
      <c r="K21" s="32" t="s">
        <v>88</v>
      </c>
      <c r="L21" s="32" t="s">
        <v>90</v>
      </c>
      <c r="M21" s="57" t="s">
        <v>92</v>
      </c>
      <c r="N21" s="52" t="s">
        <v>98</v>
      </c>
      <c r="O21" s="67" t="s">
        <v>118</v>
      </c>
      <c r="P21" s="67"/>
      <c r="Q21" s="32" t="s">
        <v>102</v>
      </c>
      <c r="R21" s="32" t="s">
        <v>103</v>
      </c>
      <c r="S21" s="32" t="s">
        <v>92</v>
      </c>
      <c r="T21" s="31"/>
    </row>
    <row r="22" spans="2:20" x14ac:dyDescent="0.25">
      <c r="B22" s="65"/>
      <c r="C22" s="32"/>
      <c r="D22" s="31"/>
      <c r="E22" s="31"/>
      <c r="F22" s="32"/>
      <c r="G22" s="32"/>
      <c r="H22" s="34"/>
      <c r="I22" s="32" t="s">
        <v>86</v>
      </c>
      <c r="J22" s="34" t="s">
        <v>87</v>
      </c>
      <c r="K22" s="32"/>
      <c r="L22" s="32"/>
      <c r="M22" s="57" t="s">
        <v>93</v>
      </c>
      <c r="N22" s="53" t="s">
        <v>99</v>
      </c>
      <c r="O22" s="32" t="s">
        <v>86</v>
      </c>
      <c r="P22" s="34" t="s">
        <v>87</v>
      </c>
      <c r="Q22" s="32"/>
      <c r="R22" s="32"/>
      <c r="S22" s="32" t="s">
        <v>93</v>
      </c>
      <c r="T22" s="31"/>
    </row>
    <row r="23" spans="2:20" ht="15.75" thickBot="1" x14ac:dyDescent="0.3">
      <c r="B23" s="66"/>
      <c r="C23" s="35" t="s">
        <v>61</v>
      </c>
      <c r="D23" s="35" t="s">
        <v>61</v>
      </c>
      <c r="E23" s="35" t="s">
        <v>66</v>
      </c>
      <c r="F23" s="36"/>
      <c r="G23" s="36"/>
      <c r="H23" s="35" t="s">
        <v>85</v>
      </c>
      <c r="I23" s="35" t="s">
        <v>89</v>
      </c>
      <c r="J23" s="36"/>
      <c r="K23" s="35" t="s">
        <v>85</v>
      </c>
      <c r="L23" s="35" t="s">
        <v>91</v>
      </c>
      <c r="M23" s="58" t="s">
        <v>101</v>
      </c>
      <c r="N23" s="54" t="s">
        <v>85</v>
      </c>
      <c r="O23" s="35" t="s">
        <v>89</v>
      </c>
      <c r="P23" s="36"/>
      <c r="Q23" s="35" t="s">
        <v>85</v>
      </c>
      <c r="R23" s="35" t="s">
        <v>91</v>
      </c>
      <c r="S23" s="35" t="s">
        <v>101</v>
      </c>
      <c r="T23" s="37"/>
    </row>
    <row r="24" spans="2:20" ht="15.75" thickTop="1" x14ac:dyDescent="0.25">
      <c r="B24" s="39"/>
      <c r="C24" s="38"/>
      <c r="D24" s="38"/>
      <c r="E24" s="38"/>
      <c r="F24" s="38"/>
      <c r="G24" s="38"/>
      <c r="H24" s="38"/>
      <c r="I24" s="38"/>
      <c r="J24" s="38"/>
      <c r="K24" s="38"/>
      <c r="L24" s="38"/>
      <c r="M24" s="59"/>
      <c r="N24" s="55"/>
      <c r="O24" s="38"/>
      <c r="P24" s="38"/>
      <c r="Q24" s="38"/>
      <c r="R24" s="38"/>
      <c r="S24" s="39"/>
      <c r="T24" s="39"/>
    </row>
    <row r="25" spans="2:20" x14ac:dyDescent="0.25">
      <c r="B25" s="32" t="s">
        <v>115</v>
      </c>
      <c r="C25" s="40">
        <f>'beban-reksi tumpuan-Mmax'!D61</f>
        <v>300304000</v>
      </c>
      <c r="D25" s="40">
        <f>C25/C9</f>
        <v>375380000</v>
      </c>
      <c r="E25" s="41">
        <f>D25/(C6*C8^2)</f>
        <v>2.2244740740740743</v>
      </c>
      <c r="F25" s="32">
        <f>C11/(0.85*C10)</f>
        <v>18.823529411764707</v>
      </c>
      <c r="G25" s="32">
        <f>G29*H29</f>
        <v>1.1122370370370371E-2</v>
      </c>
      <c r="H25" s="32">
        <f>G25*C6*C8</f>
        <v>2502.5333333333333</v>
      </c>
      <c r="I25" s="32">
        <v>2</v>
      </c>
      <c r="J25" s="32">
        <v>25</v>
      </c>
      <c r="K25" s="65">
        <f>0.25*3.14*J25^2*I25+0.25*3.15*J26^2*I26</f>
        <v>2950</v>
      </c>
      <c r="L25" s="32">
        <f>K25-H25</f>
        <v>447.4666666666667</v>
      </c>
      <c r="M25" s="57">
        <f>($C$6-(2*$C$14+2*$C$15+I25*J25))/(I25-1)</f>
        <v>184</v>
      </c>
      <c r="N25" s="52">
        <f>0.5*H25</f>
        <v>1251.2666666666667</v>
      </c>
      <c r="O25" s="32">
        <v>3</v>
      </c>
      <c r="P25" s="32">
        <v>25</v>
      </c>
      <c r="Q25" s="65">
        <f>0.25*3.14*P25^2*O25+0.25*3.15*P26^2*O26</f>
        <v>1471.875</v>
      </c>
      <c r="R25" s="32">
        <f>Q25-N25</f>
        <v>220.60833333333335</v>
      </c>
      <c r="S25" s="32">
        <f>($C$6-(2*$C$14+2*$C$15+O25*P25))/(O25-1)</f>
        <v>79.5</v>
      </c>
      <c r="T25" s="31"/>
    </row>
    <row r="26" spans="2:20" x14ac:dyDescent="0.25">
      <c r="B26" s="32" t="s">
        <v>116</v>
      </c>
      <c r="C26" s="32"/>
      <c r="D26" s="32"/>
      <c r="E26" s="32"/>
      <c r="F26" s="32"/>
      <c r="G26" s="32"/>
      <c r="H26" s="32"/>
      <c r="I26" s="32">
        <v>4</v>
      </c>
      <c r="J26" s="32">
        <v>25</v>
      </c>
      <c r="K26" s="65"/>
      <c r="L26" s="32"/>
      <c r="M26" s="57">
        <f>($C$6-(2*$C$14+2*$C$15+I26*J26))/(I26-1)</f>
        <v>44.666666666666664</v>
      </c>
      <c r="N26" s="52"/>
      <c r="O26" s="32"/>
      <c r="P26" s="32"/>
      <c r="Q26" s="65"/>
      <c r="R26" s="32"/>
      <c r="S26" s="31"/>
      <c r="T26" s="31"/>
    </row>
    <row r="27" spans="2:20" ht="32.25" customHeight="1" x14ac:dyDescent="0.25">
      <c r="B27" s="27"/>
      <c r="C27" s="27"/>
      <c r="D27" s="27"/>
      <c r="E27" s="27"/>
      <c r="F27" s="27"/>
      <c r="G27" s="27"/>
      <c r="H27" s="27"/>
      <c r="I27" s="27"/>
      <c r="J27" s="27"/>
      <c r="K27" s="27"/>
      <c r="L27" s="27"/>
      <c r="M27" s="60"/>
      <c r="N27" s="56"/>
      <c r="O27" s="27"/>
      <c r="P27" s="27"/>
      <c r="Q27" s="27"/>
      <c r="R27" s="27"/>
      <c r="S27" s="27"/>
      <c r="T27" s="27"/>
    </row>
    <row r="29" spans="2:20" x14ac:dyDescent="0.25">
      <c r="G29">
        <f>1/F25</f>
        <v>5.3124999999999999E-2</v>
      </c>
      <c r="H29">
        <f>1-(1-2*F25*E25/C11)^(1/1)</f>
        <v>0.209362265795207</v>
      </c>
    </row>
  </sheetData>
  <mergeCells count="7">
    <mergeCell ref="B20:B23"/>
    <mergeCell ref="O21:P21"/>
    <mergeCell ref="N20:S20"/>
    <mergeCell ref="Q25:Q26"/>
    <mergeCell ref="I21:J21"/>
    <mergeCell ref="K25:K26"/>
    <mergeCell ref="H20:M20"/>
  </mergeCells>
  <pageMargins left="0.7" right="0.7" top="0.75" bottom="0.75" header="0.3" footer="0.3"/>
  <pageSetup paperSize="9" orientation="portrait" horizontalDpi="0" verticalDpi="0" r:id="rId1"/>
  <drawing r:id="rId2"/>
  <legacyDrawing r:id="rId3"/>
  <oleObjects>
    <mc:AlternateContent xmlns:mc="http://schemas.openxmlformats.org/markup-compatibility/2006">
      <mc:Choice Requires="x14">
        <oleObject progId="Equation.3" shapeId="2050" r:id="rId4">
          <objectPr defaultSize="0" autoPict="0" r:id="rId5">
            <anchor moveWithCells="1" sizeWithCells="1">
              <from>
                <xdr:col>5</xdr:col>
                <xdr:colOff>66675</xdr:colOff>
                <xdr:row>1</xdr:row>
                <xdr:rowOff>238125</xdr:rowOff>
              </from>
              <to>
                <xdr:col>6</xdr:col>
                <xdr:colOff>1438275</xdr:colOff>
                <xdr:row>9</xdr:row>
                <xdr:rowOff>133350</xdr:rowOff>
              </to>
            </anchor>
          </objectPr>
        </oleObject>
      </mc:Choice>
      <mc:Fallback>
        <oleObject progId="Equation.3" shapeId="2050" r:id="rId4"/>
      </mc:Fallback>
    </mc:AlternateContent>
  </oleObjec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beban-reksi tumpuan-Mmax</vt:lpstr>
      <vt:lpstr>Penulangan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Agung Kristiawan</cp:lastModifiedBy>
  <dcterms:created xsi:type="dcterms:W3CDTF">2017-06-08T09:56:10Z</dcterms:created>
  <dcterms:modified xsi:type="dcterms:W3CDTF">2021-04-20T01:28:25Z</dcterms:modified>
</cp:coreProperties>
</file>