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150" windowHeight="7470"/>
  </bookViews>
  <sheets>
    <sheet name="plat lantai" sheetId="1" r:id="rId1"/>
    <sheet name="balok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O14" i="2" l="1"/>
  <c r="H14" i="2"/>
  <c r="G14" i="2"/>
  <c r="I14" i="2" s="1"/>
  <c r="J14" i="2" s="1"/>
  <c r="K14" i="2" s="1"/>
  <c r="E14" i="2"/>
  <c r="C22" i="1"/>
  <c r="D22" i="1" s="1"/>
  <c r="E22" i="1" s="1"/>
  <c r="G22" i="1" s="1"/>
  <c r="H22" i="1" s="1"/>
  <c r="I22" i="1" s="1"/>
  <c r="B22" i="1"/>
  <c r="P22" i="1"/>
  <c r="J22" i="1"/>
  <c r="F22" i="1"/>
  <c r="K22" i="1" l="1"/>
  <c r="L22" i="1" s="1"/>
</calcChain>
</file>

<file path=xl/sharedStrings.xml><?xml version="1.0" encoding="utf-8"?>
<sst xmlns="http://schemas.openxmlformats.org/spreadsheetml/2006/main" count="84" uniqueCount="52">
  <si>
    <t>qD</t>
  </si>
  <si>
    <t>qL</t>
  </si>
  <si>
    <t>qu</t>
  </si>
  <si>
    <t>hplat =</t>
  </si>
  <si>
    <t>hmin =</t>
  </si>
  <si>
    <t>hmax =</t>
  </si>
  <si>
    <t>t/m2</t>
  </si>
  <si>
    <t>PLAT LANTAI</t>
  </si>
  <si>
    <t>qL =</t>
  </si>
  <si>
    <t>kg/m2</t>
  </si>
  <si>
    <t>Mu</t>
  </si>
  <si>
    <t>t.m</t>
  </si>
  <si>
    <t>Lx =</t>
  </si>
  <si>
    <t>m</t>
  </si>
  <si>
    <t>finishing lantai =</t>
  </si>
  <si>
    <t>Data2 :</t>
  </si>
  <si>
    <t>p =</t>
  </si>
  <si>
    <t>mm</t>
  </si>
  <si>
    <t>dia tul =</t>
  </si>
  <si>
    <t>d</t>
  </si>
  <si>
    <t>f'c =</t>
  </si>
  <si>
    <t>fy =</t>
  </si>
  <si>
    <t>Mpa</t>
  </si>
  <si>
    <t>MPa</t>
  </si>
  <si>
    <r>
      <rPr>
        <sz val="11"/>
        <color theme="1"/>
        <rFont val="Calibri"/>
        <family val="2"/>
      </rPr>
      <t>ρ</t>
    </r>
    <r>
      <rPr>
        <sz val="11"/>
        <color theme="1"/>
        <rFont val="Calibri"/>
        <family val="2"/>
        <charset val="1"/>
      </rPr>
      <t>min =</t>
    </r>
  </si>
  <si>
    <r>
      <rPr>
        <sz val="11"/>
        <color theme="1"/>
        <rFont val="Calibri"/>
        <family val="2"/>
      </rPr>
      <t>ρ</t>
    </r>
    <r>
      <rPr>
        <sz val="11"/>
        <color theme="1"/>
        <rFont val="Calibri"/>
        <family val="2"/>
        <charset val="1"/>
      </rPr>
      <t>max =</t>
    </r>
  </si>
  <si>
    <t>tabel</t>
  </si>
  <si>
    <t>N.mm</t>
  </si>
  <si>
    <t>Mn</t>
  </si>
  <si>
    <r>
      <rPr>
        <sz val="11"/>
        <color theme="1"/>
        <rFont val="Calibri"/>
        <family val="2"/>
      </rPr>
      <t>φ</t>
    </r>
    <r>
      <rPr>
        <sz val="11"/>
        <color theme="1"/>
        <rFont val="Calibri"/>
        <family val="2"/>
        <charset val="1"/>
      </rPr>
      <t xml:space="preserve"> =</t>
    </r>
  </si>
  <si>
    <t>Rn</t>
  </si>
  <si>
    <t>ρ</t>
  </si>
  <si>
    <t>As</t>
  </si>
  <si>
    <t>b =</t>
  </si>
  <si>
    <t>Tulangan</t>
  </si>
  <si>
    <t>At</t>
  </si>
  <si>
    <t>-</t>
  </si>
  <si>
    <t>mm2</t>
  </si>
  <si>
    <t>Balok</t>
  </si>
  <si>
    <t>b</t>
  </si>
  <si>
    <t>h</t>
  </si>
  <si>
    <t>qb</t>
  </si>
  <si>
    <t>qe</t>
  </si>
  <si>
    <t>1 t.m =</t>
  </si>
  <si>
    <t>10^7 N.mm</t>
  </si>
  <si>
    <t>L</t>
  </si>
  <si>
    <t>t/m</t>
  </si>
  <si>
    <t>d' =</t>
  </si>
  <si>
    <t>K</t>
  </si>
  <si>
    <t>a</t>
  </si>
  <si>
    <t>Asu</t>
  </si>
  <si>
    <t>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</si>
</sst>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164" formatCode="0.0000"/>
    <numFmt numFmtId="165" formatCode="0.000"/>
    <numFmt numFmtId="166" formatCode="_(* #,##0.00_);_(* \(#,##0.00\);_(* &quot;-&quot;_);_(@_)"/>
  </numFmts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/>
    <xf numFmtId="41" fontId="0" fillId="0" borderId="0" xfId="1" applyFont="1"/>
    <xf numFmtId="41" fontId="0" fillId="0" borderId="0" xfId="0" applyNumberFormat="1"/>
    <xf numFmtId="165" fontId="0" fillId="0" borderId="0" xfId="0" applyNumberFormat="1"/>
    <xf numFmtId="2" fontId="0" fillId="0" borderId="0" xfId="0" applyNumberForma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1" fontId="0" fillId="0" borderId="0" xfId="0" applyNumberFormat="1" applyAlignment="1">
      <alignment horizontal="center"/>
    </xf>
    <xf numFmtId="41" fontId="0" fillId="0" borderId="0" xfId="1" applyFont="1" applyAlignment="1">
      <alignment horizontal="center"/>
    </xf>
    <xf numFmtId="41" fontId="0" fillId="0" borderId="0" xfId="1" applyFont="1" applyAlignment="1"/>
    <xf numFmtId="41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1" applyNumberFormat="1" applyFont="1"/>
    <xf numFmtId="165" fontId="2" fillId="0" borderId="0" xfId="0" applyNumberFormat="1" applyFont="1" applyAlignment="1">
      <alignment horizontal="center"/>
    </xf>
    <xf numFmtId="1" fontId="0" fillId="0" borderId="0" xfId="0" applyNumberFormat="1"/>
    <xf numFmtId="0" fontId="4" fillId="0" borderId="0" xfId="0" applyFont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2"/>
  <sheetViews>
    <sheetView tabSelected="1" workbookViewId="0">
      <selection activeCell="A8" sqref="A8"/>
    </sheetView>
  </sheetViews>
  <sheetFormatPr defaultRowHeight="15" x14ac:dyDescent="0.25"/>
  <cols>
    <col min="7" max="7" width="11.5703125" bestFit="1" customWidth="1"/>
    <col min="8" max="8" width="12.28515625" customWidth="1"/>
    <col min="13" max="13" width="4.7109375" customWidth="1"/>
    <col min="14" max="14" width="3.85546875" customWidth="1"/>
    <col min="15" max="15" width="4.28515625" customWidth="1"/>
    <col min="17" max="17" width="11.7109375" customWidth="1"/>
  </cols>
  <sheetData>
    <row r="2" spans="2:8" x14ac:dyDescent="0.25">
      <c r="B2" s="13" t="s">
        <v>7</v>
      </c>
    </row>
    <row r="4" spans="2:8" x14ac:dyDescent="0.25">
      <c r="B4" t="s">
        <v>15</v>
      </c>
    </row>
    <row r="5" spans="2:8" x14ac:dyDescent="0.25">
      <c r="B5" t="s">
        <v>4</v>
      </c>
    </row>
    <row r="6" spans="2:8" x14ac:dyDescent="0.25">
      <c r="B6" t="s">
        <v>5</v>
      </c>
    </row>
    <row r="7" spans="2:8" x14ac:dyDescent="0.25">
      <c r="B7" t="s">
        <v>8</v>
      </c>
      <c r="C7" s="1">
        <v>150</v>
      </c>
      <c r="D7" t="s">
        <v>9</v>
      </c>
    </row>
    <row r="8" spans="2:8" x14ac:dyDescent="0.25">
      <c r="B8" s="5" t="s">
        <v>14</v>
      </c>
      <c r="C8" s="1">
        <v>120</v>
      </c>
      <c r="D8" t="s">
        <v>9</v>
      </c>
    </row>
    <row r="9" spans="2:8" x14ac:dyDescent="0.25">
      <c r="B9" t="s">
        <v>12</v>
      </c>
      <c r="C9" s="2">
        <v>3.6</v>
      </c>
      <c r="D9" t="s">
        <v>13</v>
      </c>
    </row>
    <row r="10" spans="2:8" x14ac:dyDescent="0.25">
      <c r="B10" t="s">
        <v>3</v>
      </c>
      <c r="C10" s="1">
        <v>140</v>
      </c>
      <c r="D10" t="s">
        <v>17</v>
      </c>
      <c r="F10" t="s">
        <v>43</v>
      </c>
      <c r="G10" t="s">
        <v>44</v>
      </c>
    </row>
    <row r="11" spans="2:8" x14ac:dyDescent="0.25">
      <c r="B11" t="s">
        <v>16</v>
      </c>
      <c r="C11" s="1">
        <v>20</v>
      </c>
      <c r="D11" t="s">
        <v>17</v>
      </c>
    </row>
    <row r="12" spans="2:8" x14ac:dyDescent="0.25">
      <c r="B12" t="s">
        <v>18</v>
      </c>
      <c r="C12" s="1">
        <v>10</v>
      </c>
      <c r="D12" t="s">
        <v>17</v>
      </c>
    </row>
    <row r="13" spans="2:8" x14ac:dyDescent="0.25">
      <c r="B13" t="s">
        <v>20</v>
      </c>
      <c r="C13" s="1">
        <v>15</v>
      </c>
      <c r="D13" t="s">
        <v>23</v>
      </c>
      <c r="F13" s="6" t="s">
        <v>24</v>
      </c>
      <c r="G13">
        <v>2.5000000000000001E-3</v>
      </c>
      <c r="H13" t="s">
        <v>26</v>
      </c>
    </row>
    <row r="14" spans="2:8" x14ac:dyDescent="0.25">
      <c r="B14" t="s">
        <v>21</v>
      </c>
      <c r="C14" s="1">
        <v>240</v>
      </c>
      <c r="D14" t="s">
        <v>23</v>
      </c>
      <c r="F14" s="6" t="s">
        <v>25</v>
      </c>
      <c r="G14">
        <v>2.4E-2</v>
      </c>
    </row>
    <row r="15" spans="2:8" x14ac:dyDescent="0.25">
      <c r="B15" s="6" t="s">
        <v>29</v>
      </c>
      <c r="C15" s="1">
        <v>0.8</v>
      </c>
    </row>
    <row r="16" spans="2:8" x14ac:dyDescent="0.25">
      <c r="B16" t="s">
        <v>33</v>
      </c>
      <c r="C16" s="1">
        <v>1000</v>
      </c>
      <c r="D16" t="s">
        <v>17</v>
      </c>
    </row>
    <row r="19" spans="2:16" x14ac:dyDescent="0.25">
      <c r="B19" s="11" t="s">
        <v>0</v>
      </c>
      <c r="C19" s="11" t="s">
        <v>1</v>
      </c>
      <c r="D19" s="11" t="s">
        <v>2</v>
      </c>
      <c r="E19" s="11" t="s">
        <v>10</v>
      </c>
      <c r="F19" s="11" t="s">
        <v>19</v>
      </c>
      <c r="G19" s="11" t="s">
        <v>10</v>
      </c>
      <c r="H19" s="11" t="s">
        <v>28</v>
      </c>
      <c r="I19" s="11" t="s">
        <v>30</v>
      </c>
      <c r="J19" s="11" t="s">
        <v>13</v>
      </c>
      <c r="K19" s="12" t="s">
        <v>31</v>
      </c>
      <c r="L19" s="11" t="s">
        <v>32</v>
      </c>
      <c r="M19" s="22" t="s">
        <v>34</v>
      </c>
      <c r="N19" s="22"/>
      <c r="O19" s="22"/>
      <c r="P19" s="11" t="s">
        <v>35</v>
      </c>
    </row>
    <row r="20" spans="2:16" x14ac:dyDescent="0.25">
      <c r="B20" s="1" t="s">
        <v>6</v>
      </c>
      <c r="C20" s="1" t="s">
        <v>6</v>
      </c>
      <c r="D20" s="1" t="s">
        <v>6</v>
      </c>
      <c r="E20" s="1" t="s">
        <v>11</v>
      </c>
      <c r="F20" s="1" t="s">
        <v>17</v>
      </c>
      <c r="G20" s="1" t="s">
        <v>27</v>
      </c>
      <c r="H20" s="1" t="s">
        <v>27</v>
      </c>
      <c r="L20" s="1" t="s">
        <v>37</v>
      </c>
      <c r="M20" s="1"/>
      <c r="N20" s="1"/>
      <c r="O20" s="1"/>
      <c r="P20" s="1" t="s">
        <v>37</v>
      </c>
    </row>
    <row r="22" spans="2:16" x14ac:dyDescent="0.25">
      <c r="B22" s="1">
        <f>C10/1000*2.4+C8/1000</f>
        <v>0.45600000000000002</v>
      </c>
      <c r="C22" s="1">
        <f>C7/1000</f>
        <v>0.15</v>
      </c>
      <c r="D22" s="1">
        <f>1.2*B22+1.6*C22</f>
        <v>0.78720000000000001</v>
      </c>
      <c r="E22" s="4">
        <f>1/8*D22*C9^2</f>
        <v>1.2752640000000002</v>
      </c>
      <c r="F22" s="1">
        <f>C10-C11-0.5*C12</f>
        <v>115</v>
      </c>
      <c r="G22" s="7">
        <f>E22*10^7</f>
        <v>12752640.000000002</v>
      </c>
      <c r="H22" s="8">
        <f>G22/C15</f>
        <v>15940800.000000002</v>
      </c>
      <c r="I22" s="3">
        <f>H22/(C16*F22^2)</f>
        <v>1.2053534971644615</v>
      </c>
      <c r="J22" s="9">
        <f>C14/(0.85*C13)</f>
        <v>18.823529411764707</v>
      </c>
      <c r="K22" s="3">
        <f>1/J22*(1-(1-(2*J22*I22)/C14)^(1/2))</f>
        <v>5.2852091644119284E-3</v>
      </c>
      <c r="L22" s="10">
        <f>K22*C16*F22</f>
        <v>607.79905390737179</v>
      </c>
      <c r="M22">
        <v>10</v>
      </c>
      <c r="N22" s="1" t="s">
        <v>36</v>
      </c>
      <c r="O22">
        <v>125</v>
      </c>
      <c r="P22" s="1">
        <f>0.25*3.14*M22^2*C16/O22</f>
        <v>628</v>
      </c>
    </row>
  </sheetData>
  <mergeCells count="1">
    <mergeCell ref="M19:O1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14"/>
  <sheetViews>
    <sheetView workbookViewId="0">
      <selection activeCell="K14" sqref="K14"/>
    </sheetView>
  </sheetViews>
  <sheetFormatPr defaultRowHeight="15" x14ac:dyDescent="0.25"/>
  <cols>
    <col min="7" max="7" width="13.7109375" bestFit="1" customWidth="1"/>
    <col min="8" max="8" width="10.85546875" customWidth="1"/>
    <col min="12" max="12" width="5.7109375" customWidth="1"/>
    <col min="13" max="13" width="6" customWidth="1"/>
    <col min="14" max="14" width="5.28515625" customWidth="1"/>
  </cols>
  <sheetData>
    <row r="2" spans="2:19" x14ac:dyDescent="0.25">
      <c r="B2" s="13" t="s">
        <v>38</v>
      </c>
    </row>
    <row r="4" spans="2:19" x14ac:dyDescent="0.25">
      <c r="B4" t="s">
        <v>15</v>
      </c>
    </row>
    <row r="5" spans="2:19" x14ac:dyDescent="0.25">
      <c r="B5" t="s">
        <v>20</v>
      </c>
      <c r="C5" s="1">
        <v>20</v>
      </c>
      <c r="D5" t="s">
        <v>23</v>
      </c>
      <c r="G5" s="6" t="s">
        <v>24</v>
      </c>
      <c r="H5" s="6"/>
    </row>
    <row r="6" spans="2:19" x14ac:dyDescent="0.25">
      <c r="B6" t="s">
        <v>21</v>
      </c>
      <c r="C6" s="1">
        <v>300</v>
      </c>
      <c r="D6" t="s">
        <v>23</v>
      </c>
      <c r="G6" s="6" t="s">
        <v>25</v>
      </c>
      <c r="H6" s="6"/>
    </row>
    <row r="7" spans="2:19" x14ac:dyDescent="0.25">
      <c r="B7" s="6" t="s">
        <v>29</v>
      </c>
      <c r="C7" s="1">
        <v>0.8</v>
      </c>
    </row>
    <row r="8" spans="2:19" x14ac:dyDescent="0.25">
      <c r="B8" t="s">
        <v>47</v>
      </c>
      <c r="C8" s="1">
        <v>60</v>
      </c>
      <c r="D8" t="s">
        <v>17</v>
      </c>
    </row>
    <row r="11" spans="2:19" x14ac:dyDescent="0.25">
      <c r="B11" s="1" t="s">
        <v>45</v>
      </c>
      <c r="C11" s="11" t="s">
        <v>39</v>
      </c>
      <c r="D11" s="11" t="s">
        <v>40</v>
      </c>
      <c r="E11" s="11" t="s">
        <v>41</v>
      </c>
      <c r="F11" s="11" t="s">
        <v>42</v>
      </c>
      <c r="G11" s="11" t="s">
        <v>10</v>
      </c>
      <c r="H11" s="11" t="s">
        <v>19</v>
      </c>
      <c r="I11" s="11" t="s">
        <v>48</v>
      </c>
      <c r="J11" s="11" t="s">
        <v>49</v>
      </c>
      <c r="K11" s="11" t="s">
        <v>50</v>
      </c>
      <c r="L11" s="22" t="s">
        <v>34</v>
      </c>
      <c r="M11" s="22"/>
      <c r="N11" s="22"/>
      <c r="O11" s="11" t="s">
        <v>35</v>
      </c>
      <c r="P11" s="11"/>
      <c r="Q11" s="11"/>
      <c r="R11" s="11"/>
      <c r="S11" s="11"/>
    </row>
    <row r="12" spans="2:19" x14ac:dyDescent="0.25">
      <c r="B12" s="1" t="s">
        <v>17</v>
      </c>
      <c r="C12" s="1" t="s">
        <v>17</v>
      </c>
      <c r="D12" s="1" t="s">
        <v>17</v>
      </c>
      <c r="E12" s="1" t="s">
        <v>46</v>
      </c>
      <c r="F12" s="1"/>
      <c r="G12" s="1" t="s">
        <v>27</v>
      </c>
      <c r="H12" s="1" t="s">
        <v>17</v>
      </c>
      <c r="I12" s="1" t="s">
        <v>22</v>
      </c>
      <c r="J12" s="1" t="s">
        <v>17</v>
      </c>
      <c r="K12" s="1" t="s">
        <v>37</v>
      </c>
      <c r="O12" s="1"/>
      <c r="P12" s="1"/>
      <c r="Q12" s="1"/>
      <c r="R12" s="1"/>
      <c r="S12" s="1"/>
    </row>
    <row r="14" spans="2:19" x14ac:dyDescent="0.25">
      <c r="C14" s="1">
        <v>300</v>
      </c>
      <c r="D14" s="1">
        <v>500</v>
      </c>
      <c r="E14" s="1">
        <f>C14/1000*D14/1000*2.4</f>
        <v>0.36</v>
      </c>
      <c r="F14" s="1"/>
      <c r="G14" s="15">
        <f>80.8*10^6</f>
        <v>80800000</v>
      </c>
      <c r="H14" s="16">
        <f>D14-C8</f>
        <v>440</v>
      </c>
      <c r="I14" s="18">
        <f>G14/(C7*C14*H14^2)</f>
        <v>1.7389807162534436</v>
      </c>
      <c r="J14" s="19">
        <f>(1-(1-(2*I14)/(0.85*C5))^(1/2))*H14</f>
        <v>47.581655802452183</v>
      </c>
      <c r="K14" s="17">
        <f>0.85*C5*J14*C14/C6</f>
        <v>808.88814864168705</v>
      </c>
      <c r="L14" s="21">
        <v>3</v>
      </c>
      <c r="M14" s="20" t="s">
        <v>51</v>
      </c>
      <c r="N14" s="14">
        <v>19</v>
      </c>
      <c r="O14" s="10">
        <f>0.25*3.14*N14^2*L14</f>
        <v>850.15499999999997</v>
      </c>
      <c r="Q14" s="1"/>
      <c r="S14" s="1"/>
    </row>
  </sheetData>
  <mergeCells count="1">
    <mergeCell ref="L11:N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plat lantai</vt:lpstr>
      <vt:lpstr>balok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2016-10-20T01:55:32Z</dcterms:created>
  <dcterms:modified xsi:type="dcterms:W3CDTF">2017-09-19T02:55:12Z</dcterms:modified>
</cp:coreProperties>
</file>