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indahan USB lama\UPGRIS\PENDIDIKAN &amp; PENGAJARAN\KULIAH\3 Beton 1\gasal 2021-2022\"/>
    </mc:Choice>
  </mc:AlternateContent>
  <bookViews>
    <workbookView xWindow="-120" yWindow="-120" windowWidth="20730" windowHeight="11160" firstSheet="1" activeTab="3"/>
  </bookViews>
  <sheets>
    <sheet name="beban-reksi tumpuan-Mmax" sheetId="1" r:id="rId1"/>
    <sheet name="Penulangan" sheetId="2" r:id="rId2"/>
    <sheet name="perhitungan tulangan geser" sheetId="3" r:id="rId3"/>
    <sheet name="perh tul balk induk" sheetId="4" r:id="rId4"/>
    <sheet name="Sheet1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4" l="1"/>
  <c r="F22" i="4"/>
  <c r="C29" i="4" l="1"/>
  <c r="F24" i="4"/>
  <c r="C10" i="4"/>
  <c r="C8" i="4"/>
  <c r="C11" i="4" l="1"/>
  <c r="C12" i="4" s="1"/>
  <c r="F14" i="4" s="1"/>
  <c r="F29" i="4"/>
  <c r="G40" i="4" s="1"/>
  <c r="H28" i="4"/>
  <c r="D34" i="1"/>
  <c r="D35" i="1" s="1"/>
  <c r="H38" i="1" s="1"/>
  <c r="D45" i="1" s="1"/>
  <c r="K25" i="2"/>
  <c r="D66" i="1"/>
  <c r="H39" i="1"/>
  <c r="K17" i="4" l="1"/>
  <c r="H26" i="4" s="1"/>
  <c r="K14" i="4"/>
  <c r="H7" i="4"/>
  <c r="K45" i="1"/>
  <c r="J48" i="1" s="1"/>
  <c r="H44" i="1"/>
  <c r="F25" i="2"/>
  <c r="C12" i="1" l="1"/>
  <c r="Q25" i="2" l="1"/>
  <c r="C11" i="2"/>
  <c r="C10" i="2"/>
  <c r="C9" i="2"/>
  <c r="C7" i="2"/>
  <c r="H70" i="1"/>
  <c r="C83" i="1"/>
  <c r="D77" i="1" l="1"/>
  <c r="D79" i="1" s="1"/>
  <c r="C12" i="2"/>
  <c r="F17" i="2" s="1"/>
  <c r="C13" i="2" l="1"/>
  <c r="H17" i="2" s="1"/>
  <c r="E83" i="1"/>
  <c r="H40" i="1"/>
  <c r="G19" i="1"/>
  <c r="C31" i="1"/>
  <c r="C5" i="2" s="1"/>
  <c r="C8" i="2" l="1"/>
  <c r="G31" i="1" l="1"/>
  <c r="C6" i="2" s="1"/>
  <c r="D49" i="1" l="1"/>
  <c r="E53" i="1"/>
  <c r="S25" i="2"/>
  <c r="M26" i="2"/>
  <c r="M25" i="2"/>
  <c r="K49" i="1" l="1"/>
  <c r="K51" i="1" s="1"/>
  <c r="M52" i="1" s="1"/>
  <c r="C53" i="1"/>
  <c r="D58" i="1"/>
  <c r="D59" i="1" l="1"/>
  <c r="D60" i="1" s="1"/>
  <c r="D61" i="1" s="1"/>
  <c r="D62" i="1" l="1"/>
  <c r="C25" i="2"/>
  <c r="D25" i="2" l="1"/>
  <c r="E25" i="2" s="1"/>
  <c r="G25" i="2" l="1"/>
  <c r="G17" i="2" l="1"/>
  <c r="H25" i="2"/>
  <c r="N25" i="2" s="1"/>
  <c r="R25" i="2" s="1"/>
  <c r="L25" i="2" l="1"/>
</calcChain>
</file>

<file path=xl/sharedStrings.xml><?xml version="1.0" encoding="utf-8"?>
<sst xmlns="http://schemas.openxmlformats.org/spreadsheetml/2006/main" count="286" uniqueCount="197">
  <si>
    <t>SOAL :</t>
  </si>
  <si>
    <t>A</t>
  </si>
  <si>
    <t>B</t>
  </si>
  <si>
    <t>fc =</t>
  </si>
  <si>
    <t>fy =</t>
  </si>
  <si>
    <t>Mpa</t>
  </si>
  <si>
    <r>
      <rPr>
        <sz val="11"/>
        <color theme="1"/>
        <rFont val="Calibri"/>
        <family val="2"/>
      </rPr>
      <t>φ</t>
    </r>
    <r>
      <rPr>
        <sz val="11"/>
        <color theme="1"/>
        <rFont val="Calibri"/>
        <family val="2"/>
        <charset val="1"/>
      </rPr>
      <t xml:space="preserve"> =</t>
    </r>
  </si>
  <si>
    <t>d' =</t>
  </si>
  <si>
    <t>mm</t>
  </si>
  <si>
    <t>Hitung :</t>
  </si>
  <si>
    <t>1. Momen ultimite max</t>
  </si>
  <si>
    <t>2. Dimensi dan Penulangan balok</t>
  </si>
  <si>
    <t>3. Gambar penulangan</t>
  </si>
  <si>
    <t>Penyelesaian</t>
  </si>
  <si>
    <t>a.</t>
  </si>
  <si>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charset val="1"/>
      </rPr>
      <t xml:space="preserve"> M B = 0</t>
    </r>
  </si>
  <si>
    <r>
      <t>Σ</t>
    </r>
    <r>
      <rPr>
        <sz val="11"/>
        <color theme="1"/>
        <rFont val="Calibri"/>
        <family val="2"/>
        <charset val="1"/>
      </rPr>
      <t xml:space="preserve"> M A = 0</t>
    </r>
  </si>
  <si>
    <t>P1</t>
  </si>
  <si>
    <t>P2</t>
  </si>
  <si>
    <t>RA</t>
  </si>
  <si>
    <t>RB</t>
  </si>
  <si>
    <t>Data-data :</t>
  </si>
  <si>
    <t>P1 =</t>
  </si>
  <si>
    <t>P2=</t>
  </si>
  <si>
    <t>ton</t>
  </si>
  <si>
    <t>t/m'</t>
  </si>
  <si>
    <t>1. Dimensi Balok</t>
  </si>
  <si>
    <t>L =</t>
  </si>
  <si>
    <t>m</t>
  </si>
  <si>
    <t>h =</t>
  </si>
  <si>
    <t>b =</t>
  </si>
  <si>
    <t>( 1/2   s.d 2/3 ) h</t>
  </si>
  <si>
    <t>Bj Beton =</t>
  </si>
  <si>
    <t>kg/m3</t>
  </si>
  <si>
    <t>KN/m3</t>
  </si>
  <si>
    <t>berat sendiri balok =</t>
  </si>
  <si>
    <t>b x h x Bj beton</t>
  </si>
  <si>
    <t>kg/m'</t>
  </si>
  <si>
    <t>2. Pembebanan Balok ( Wu )</t>
  </si>
  <si>
    <t>Wu =</t>
  </si>
  <si>
    <t>Wl</t>
  </si>
  <si>
    <t>Wd=</t>
  </si>
  <si>
    <t>Wl=</t>
  </si>
  <si>
    <t>Pu1=</t>
  </si>
  <si>
    <t>Pu2=</t>
  </si>
  <si>
    <t>P1 dan P2 adalah beban mati terpusat</t>
  </si>
  <si>
    <t>1,2 P2</t>
  </si>
  <si>
    <t xml:space="preserve">1,2 P1 </t>
  </si>
  <si>
    <t>Pu1 =</t>
  </si>
  <si>
    <t>Pu2 =</t>
  </si>
  <si>
    <t>ton/m</t>
  </si>
  <si>
    <t>3. Reaksi Tumpuan</t>
  </si>
  <si>
    <t>RA . 4 -(Wu . 4 . 2) - (Pu1 . 2) - (Pu2 . 1) = 0</t>
  </si>
  <si>
    <t>RA  =</t>
  </si>
  <si>
    <t>-RB . 4 +(Wu . 4 . 2) + (Pu1. 2) + (Pu2 . 3) = 0</t>
  </si>
  <si>
    <t>RB =</t>
  </si>
  <si>
    <t xml:space="preserve">Kontrol </t>
  </si>
  <si>
    <t>=</t>
  </si>
  <si>
    <t>RA + RB       =             (Wu* L) + Pu1 + Pu2</t>
  </si>
  <si>
    <t>Gambar Bidang gaya Lintang (Bidang D)</t>
  </si>
  <si>
    <t>4. Momen Maximum terjadi di Pu1</t>
  </si>
  <si>
    <t>M max =</t>
  </si>
  <si>
    <t>M max = RA . 2 -  0,5*Wu*2^2</t>
  </si>
  <si>
    <t>ton.m</t>
  </si>
  <si>
    <t>5. Syarat2 Batas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</si>
  <si>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min =</t>
    </r>
  </si>
  <si>
    <t>1,4 / fy</t>
  </si>
  <si>
    <r>
      <t>β</t>
    </r>
    <r>
      <rPr>
        <b/>
        <vertAlign val="subscript"/>
        <sz val="18"/>
        <color rgb="FF000000"/>
        <rFont val="Arial"/>
        <family val="2"/>
      </rPr>
      <t>1</t>
    </r>
    <r>
      <rPr>
        <b/>
        <vertAlign val="superscript"/>
        <sz val="18"/>
        <color rgb="FF000000"/>
        <rFont val="Arial"/>
        <family val="2"/>
      </rPr>
      <t xml:space="preserve">= 0.85 – ((fc’ – 30)/7)0.05   </t>
    </r>
  </si>
  <si>
    <t xml:space="preserve">β1= 0.85 – ((35 – 30)/7)0.05   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</si>
  <si>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</t>
    </r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</si>
  <si>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b=</t>
    </r>
  </si>
  <si>
    <t>fc &gt; 30 Mpa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</si>
  <si>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max=</t>
    </r>
  </si>
  <si>
    <r>
      <t xml:space="preserve">0,5 *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b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</si>
  <si>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min =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</si>
  <si>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max=</t>
    </r>
  </si>
  <si>
    <t>syarat ==&gt;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</si>
  <si>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</si>
  <si>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t>Mu</t>
  </si>
  <si>
    <t>(N.mm)</t>
  </si>
  <si>
    <t>Mn=</t>
  </si>
  <si>
    <r>
      <t>Mu/</t>
    </r>
    <r>
      <rPr>
        <sz val="11"/>
        <color theme="1"/>
        <rFont val="Symbol"/>
        <family val="1"/>
        <charset val="2"/>
      </rPr>
      <t>f</t>
    </r>
  </si>
  <si>
    <t>Rn =</t>
  </si>
  <si>
    <t>Mn/(b.d^2)</t>
  </si>
  <si>
    <t>(N/mm^2)</t>
  </si>
  <si>
    <t>ANALISA PENULANGAN BALOK</t>
  </si>
  <si>
    <t>Data :</t>
  </si>
  <si>
    <t>d = h-d'=</t>
  </si>
  <si>
    <t>r=</t>
  </si>
  <si>
    <t>1/m (1- (1-(2mRn)/fy)^(1/2)</t>
  </si>
  <si>
    <t>kg.m</t>
  </si>
  <si>
    <t>atau</t>
  </si>
  <si>
    <t>1 kg =</t>
  </si>
  <si>
    <t>N</t>
  </si>
  <si>
    <t>N.m</t>
  </si>
  <si>
    <t>N.mm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</si>
  <si>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=</t>
    </r>
  </si>
  <si>
    <t>m=</t>
  </si>
  <si>
    <t>fy/(0,85.fc)</t>
  </si>
  <si>
    <t>TABEL PENULANGAN</t>
  </si>
  <si>
    <t>fy=</t>
  </si>
  <si>
    <t>MPa</t>
  </si>
  <si>
    <r>
      <t xml:space="preserve">As =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. b.d</t>
    </r>
  </si>
  <si>
    <t>(mm^2)</t>
  </si>
  <si>
    <t>n</t>
  </si>
  <si>
    <t>f</t>
  </si>
  <si>
    <t>At=</t>
  </si>
  <si>
    <t>(bh)</t>
  </si>
  <si>
    <t>At &gt; As</t>
  </si>
  <si>
    <t>(+)</t>
  </si>
  <si>
    <t>Kontrol S =</t>
  </si>
  <si>
    <t>s &gt; = 25 mm</t>
  </si>
  <si>
    <t>p =</t>
  </si>
  <si>
    <t>mm (selimut beton)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</si>
  <si>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sengkang=</t>
    </r>
  </si>
  <si>
    <r>
      <t xml:space="preserve">s= ( b - (2p+2 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skg + n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TP))/(n-1)</t>
    </r>
  </si>
  <si>
    <t xml:space="preserve">As' = </t>
  </si>
  <si>
    <t>0,5 * As</t>
  </si>
  <si>
    <t>Tulangan Tarik</t>
  </si>
  <si>
    <t>(mm)</t>
  </si>
  <si>
    <t>At'=</t>
  </si>
  <si>
    <t>At' &gt; As'</t>
  </si>
  <si>
    <t>Gambar</t>
  </si>
  <si>
    <r>
      <t xml:space="preserve">&lt; 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   &lt;</t>
    </r>
  </si>
  <si>
    <t>Syarat :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</si>
  <si>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</si>
  <si>
    <r>
      <t xml:space="preserve">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</si>
  <si>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r>
      <t xml:space="preserve"> </t>
    </r>
    <r>
      <rPr>
        <b/>
        <sz val="11"/>
        <color theme="1"/>
        <rFont val="Symbol"/>
        <family val="1"/>
        <charset val="2"/>
      </rPr>
      <t>r</t>
    </r>
  </si>
  <si>
    <t>Wbs balok =</t>
  </si>
  <si>
    <t>Wd dan Wl adalah dari beban mati dan beban hidup plat lantai</t>
  </si>
  <si>
    <t>1,2 Wd + 1,6 Wl + 1,2 Wbs</t>
  </si>
  <si>
    <t>ton/m'</t>
  </si>
  <si>
    <r>
      <t xml:space="preserve">Kalau fc' &lt; atau = 30 , maka 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 0,85</t>
    </r>
  </si>
  <si>
    <t>Wd (belum termasuk berat sendiri balok)</t>
  </si>
  <si>
    <t>BALOK</t>
  </si>
  <si>
    <t>2,00 m</t>
  </si>
  <si>
    <t>1,00 m</t>
  </si>
  <si>
    <t>Balok A-B</t>
  </si>
  <si>
    <t>L= 4,00 m</t>
  </si>
  <si>
    <t>Tulangan Tekan</t>
  </si>
  <si>
    <t>Dipakai Tul</t>
  </si>
  <si>
    <t>(1/8   s.d   1/16) L</t>
  </si>
  <si>
    <t>Pu1</t>
  </si>
  <si>
    <t>Pu2</t>
  </si>
  <si>
    <t>Wu</t>
  </si>
  <si>
    <t xml:space="preserve">qu plat = </t>
  </si>
  <si>
    <t>plat d</t>
  </si>
  <si>
    <t>lx=</t>
  </si>
  <si>
    <t>ly=</t>
  </si>
  <si>
    <t>qe trap =</t>
  </si>
  <si>
    <t>kg/m2</t>
  </si>
  <si>
    <t>perkiraan balok anak</t>
  </si>
  <si>
    <t>h=</t>
  </si>
  <si>
    <t>b=</t>
  </si>
  <si>
    <t>bs balok anak =</t>
  </si>
  <si>
    <t>q total balok anak=</t>
  </si>
  <si>
    <t>qe trap d + q bs blk anak=</t>
  </si>
  <si>
    <t>V4</t>
  </si>
  <si>
    <t>V7</t>
  </si>
  <si>
    <t>qt =</t>
  </si>
  <si>
    <t>M4</t>
  </si>
  <si>
    <t>M7</t>
  </si>
  <si>
    <t>M4=M7=</t>
  </si>
  <si>
    <t>1/12.qu.L^2</t>
  </si>
  <si>
    <t>reaksi tumpuan</t>
  </si>
  <si>
    <t>V4=V7=</t>
  </si>
  <si>
    <t>0,5*q.L</t>
  </si>
  <si>
    <t>kg</t>
  </si>
  <si>
    <t>Analisa balok induk AS 4 (A-B)</t>
  </si>
  <si>
    <t>plat b =</t>
  </si>
  <si>
    <t>qe sgtg d=</t>
  </si>
  <si>
    <t>qe sgtg b=</t>
  </si>
  <si>
    <t>bs balok (L= 3,00 m)</t>
  </si>
  <si>
    <t>bs balk=</t>
  </si>
  <si>
    <t>1,2 * h * b * bj beton</t>
  </si>
  <si>
    <t>kg/m</t>
  </si>
  <si>
    <t>Menghitung Reaksi tumpuan As A'(4-7)</t>
  </si>
  <si>
    <t>qe trapesium</t>
  </si>
  <si>
    <t>L = 4 m</t>
  </si>
  <si>
    <t>1,2 x h x b x Bj beton</t>
  </si>
  <si>
    <t>Bj beton =</t>
  </si>
  <si>
    <t>qe segitiga</t>
  </si>
  <si>
    <t>Ma</t>
  </si>
  <si>
    <t>Mb</t>
  </si>
  <si>
    <t>Ma total</t>
  </si>
  <si>
    <t>Mb total</t>
  </si>
  <si>
    <t>MA total</t>
  </si>
  <si>
    <t>Mencari Mtumpuan (mengambil dari tabel momen primer</t>
  </si>
  <si>
    <t>diambil yg terbesar</t>
  </si>
  <si>
    <t>ut. Penulangan tumpuan</t>
  </si>
  <si>
    <t xml:space="preserve">mencari M lap </t>
  </si>
  <si>
    <t>Bid D = 0</t>
  </si>
  <si>
    <t>x</t>
  </si>
  <si>
    <t>(1,725-x)</t>
  </si>
  <si>
    <t>Penulangan di lapangan</t>
  </si>
  <si>
    <t>tumpuan</t>
  </si>
  <si>
    <t>lapangan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</si>
</sst>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0.0000"/>
    <numFmt numFmtId="166" formatCode="0.00000"/>
    <numFmt numFmtId="167" formatCode="0.00.E+00"/>
    <numFmt numFmtId="168" formatCode="0.000E+00"/>
  </numFmts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b/>
      <vertAlign val="superscript"/>
      <sz val="18"/>
      <color rgb="FF000000"/>
      <name val="Arial"/>
      <family val="2"/>
    </font>
    <font>
      <b/>
      <vertAlign val="subscript"/>
      <sz val="18"/>
      <color rgb="FF000000"/>
      <name val="Arial"/>
      <family val="2"/>
    </font>
    <font>
      <sz val="16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164" fontId="0" fillId="0" borderId="0" xfId="1" applyNumberFormat="1" applyFont="1" applyAlignment="1">
      <alignment horizontal="center"/>
    </xf>
    <xf numFmtId="0" fontId="4" fillId="0" borderId="1" xfId="0" applyFont="1" applyBorder="1"/>
    <xf numFmtId="43" fontId="0" fillId="0" borderId="0" xfId="0" applyNumberFormat="1"/>
    <xf numFmtId="0" fontId="2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/>
    <xf numFmtId="166" fontId="8" fillId="0" borderId="0" xfId="0" applyNumberFormat="1" applyFont="1"/>
    <xf numFmtId="0" fontId="8" fillId="0" borderId="0" xfId="0" applyFont="1"/>
    <xf numFmtId="0" fontId="9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167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0" xfId="0" applyNumberForma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8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43" fontId="0" fillId="0" borderId="0" xfId="0" applyNumberForma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8" fillId="0" borderId="0" xfId="0" applyFont="1"/>
    <xf numFmtId="0" fontId="18" fillId="2" borderId="0" xfId="0" applyFont="1" applyFill="1"/>
    <xf numFmtId="0" fontId="0" fillId="2" borderId="0" xfId="0" applyFill="1"/>
    <xf numFmtId="0" fontId="19" fillId="0" borderId="0" xfId="0" applyFont="1"/>
    <xf numFmtId="0" fontId="0" fillId="0" borderId="0" xfId="0" quotePrefix="1" applyAlignment="1">
      <alignment horizontal="right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4</xdr:row>
      <xdr:rowOff>66675</xdr:rowOff>
    </xdr:from>
    <xdr:to>
      <xdr:col>5</xdr:col>
      <xdr:colOff>628650</xdr:colOff>
      <xdr:row>4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8250" y="828675"/>
          <a:ext cx="26003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0</xdr:colOff>
      <xdr:row>2</xdr:row>
      <xdr:rowOff>76200</xdr:rowOff>
    </xdr:from>
    <xdr:to>
      <xdr:col>4</xdr:col>
      <xdr:colOff>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4669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</xdr:row>
      <xdr:rowOff>76200</xdr:rowOff>
    </xdr:from>
    <xdr:to>
      <xdr:col>5</xdr:col>
      <xdr:colOff>0</xdr:colOff>
      <xdr:row>4</xdr:row>
      <xdr:rowOff>57150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0765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5</xdr:row>
      <xdr:rowOff>171450</xdr:rowOff>
    </xdr:from>
    <xdr:to>
      <xdr:col>2</xdr:col>
      <xdr:colOff>0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9675" y="11239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9</xdr:row>
      <xdr:rowOff>0</xdr:rowOff>
    </xdr:from>
    <xdr:to>
      <xdr:col>6</xdr:col>
      <xdr:colOff>95250</xdr:colOff>
      <xdr:row>9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4900" y="1714500"/>
          <a:ext cx="2647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8</xdr:row>
      <xdr:rowOff>28575</xdr:rowOff>
    </xdr:from>
    <xdr:to>
      <xdr:col>1</xdr:col>
      <xdr:colOff>600075</xdr:colOff>
      <xdr:row>9</xdr:row>
      <xdr:rowOff>104775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9675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9</xdr:row>
      <xdr:rowOff>76200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466975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0</xdr:rowOff>
    </xdr:from>
    <xdr:to>
      <xdr:col>5</xdr:col>
      <xdr:colOff>9525</xdr:colOff>
      <xdr:row>9</xdr:row>
      <xdr:rowOff>76200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0861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0</xdr:colOff>
      <xdr:row>9</xdr:row>
      <xdr:rowOff>76200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6576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37</xdr:row>
      <xdr:rowOff>95250</xdr:rowOff>
    </xdr:from>
    <xdr:to>
      <xdr:col>5</xdr:col>
      <xdr:colOff>533400</xdr:colOff>
      <xdr:row>37</xdr:row>
      <xdr:rowOff>104775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133725" y="6762750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104775</xdr:rowOff>
    </xdr:from>
    <xdr:to>
      <xdr:col>5</xdr:col>
      <xdr:colOff>523875</xdr:colOff>
      <xdr:row>38</xdr:row>
      <xdr:rowOff>114300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3124200" y="696277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39</xdr:row>
      <xdr:rowOff>123825</xdr:rowOff>
    </xdr:from>
    <xdr:to>
      <xdr:col>5</xdr:col>
      <xdr:colOff>552450</xdr:colOff>
      <xdr:row>39</xdr:row>
      <xdr:rowOff>133350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3152775" y="717232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638175</xdr:colOff>
      <xdr:row>6</xdr:row>
      <xdr:rowOff>9525</xdr:rowOff>
    </xdr:from>
    <xdr:to>
      <xdr:col>5</xdr:col>
      <xdr:colOff>647700</xdr:colOff>
      <xdr:row>7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81475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133350</xdr:rowOff>
    </xdr:from>
    <xdr:to>
      <xdr:col>10</xdr:col>
      <xdr:colOff>9525</xdr:colOff>
      <xdr:row>44</xdr:row>
      <xdr:rowOff>123825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086350" y="7943850"/>
          <a:ext cx="1228725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47</xdr:row>
      <xdr:rowOff>38100</xdr:rowOff>
    </xdr:from>
    <xdr:to>
      <xdr:col>11</xdr:col>
      <xdr:colOff>9525</xdr:colOff>
      <xdr:row>48</xdr:row>
      <xdr:rowOff>28575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6315075" y="8610600"/>
          <a:ext cx="6096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50</xdr:row>
      <xdr:rowOff>0</xdr:rowOff>
    </xdr:from>
    <xdr:to>
      <xdr:col>12</xdr:col>
      <xdr:colOff>0</xdr:colOff>
      <xdr:row>50</xdr:row>
      <xdr:rowOff>180975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6915150" y="9144000"/>
          <a:ext cx="6096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600075</xdr:colOff>
      <xdr:row>45</xdr:row>
      <xdr:rowOff>180975</xdr:rowOff>
    </xdr:from>
    <xdr:to>
      <xdr:col>12</xdr:col>
      <xdr:colOff>0</xdr:colOff>
      <xdr:row>51</xdr:row>
      <xdr:rowOff>19050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7515225" y="8372475"/>
          <a:ext cx="9525" cy="981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152400</xdr:rowOff>
    </xdr:from>
    <xdr:to>
      <xdr:col>8</xdr:col>
      <xdr:colOff>9525</xdr:colOff>
      <xdr:row>45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5086350" y="7962900"/>
          <a:ext cx="952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44</xdr:row>
      <xdr:rowOff>114300</xdr:rowOff>
    </xdr:from>
    <xdr:to>
      <xdr:col>10</xdr:col>
      <xdr:colOff>19050</xdr:colOff>
      <xdr:row>47</xdr:row>
      <xdr:rowOff>28575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315075" y="8115300"/>
          <a:ext cx="9525" cy="4857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48</xdr:row>
      <xdr:rowOff>19050</xdr:rowOff>
    </xdr:from>
    <xdr:to>
      <xdr:col>11</xdr:col>
      <xdr:colOff>9525</xdr:colOff>
      <xdr:row>50</xdr:row>
      <xdr:rowOff>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6915150" y="87820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73</xdr:row>
          <xdr:rowOff>0</xdr:rowOff>
        </xdr:from>
        <xdr:to>
          <xdr:col>5</xdr:col>
          <xdr:colOff>381000</xdr:colOff>
          <xdr:row>75</xdr:row>
          <xdr:rowOff>9525</xdr:rowOff>
        </xdr:to>
        <xdr:sp macro="" textlink="">
          <xdr:nvSpPr>
            <xdr:cNvPr id="1026" name="Object 86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590550</xdr:colOff>
      <xdr:row>67</xdr:row>
      <xdr:rowOff>180975</xdr:rowOff>
    </xdr:from>
    <xdr:to>
      <xdr:col>5</xdr:col>
      <xdr:colOff>581025</xdr:colOff>
      <xdr:row>67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190875" y="11801475"/>
          <a:ext cx="6000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57</xdr:row>
      <xdr:rowOff>76200</xdr:rowOff>
    </xdr:from>
    <xdr:to>
      <xdr:col>5</xdr:col>
      <xdr:colOff>361950</xdr:colOff>
      <xdr:row>60</xdr:row>
      <xdr:rowOff>142875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33750" y="10553700"/>
          <a:ext cx="238125" cy="638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609600</xdr:colOff>
      <xdr:row>14</xdr:row>
      <xdr:rowOff>19050</xdr:rowOff>
    </xdr:from>
    <xdr:to>
      <xdr:col>3</xdr:col>
      <xdr:colOff>781050</xdr:colOff>
      <xdr:row>15</xdr:row>
      <xdr:rowOff>152400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86025" y="2686050"/>
          <a:ext cx="171450" cy="3238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276225</xdr:colOff>
      <xdr:row>2</xdr:row>
      <xdr:rowOff>148243</xdr:rowOff>
    </xdr:from>
    <xdr:to>
      <xdr:col>5</xdr:col>
      <xdr:colOff>600075</xdr:colOff>
      <xdr:row>4</xdr:row>
      <xdr:rowOff>114300</xdr:rowOff>
    </xdr:to>
    <xdr:sp macro="" textlink="">
      <xdr:nvSpPr>
        <xdr:cNvPr id="2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9525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390525</xdr:colOff>
      <xdr:row>3</xdr:row>
      <xdr:rowOff>95197</xdr:rowOff>
    </xdr:from>
    <xdr:to>
      <xdr:col>5</xdr:col>
      <xdr:colOff>609600</xdr:colOff>
      <xdr:row>4</xdr:row>
      <xdr:rowOff>114300</xdr:rowOff>
    </xdr:to>
    <xdr:sp macro="" textlink="">
      <xdr:nvSpPr>
        <xdr:cNvPr id="24" name="Bentuk Bebas: Bentu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933825" y="666697"/>
          <a:ext cx="219075" cy="209603"/>
        </a:xfrm>
        <a:custGeom>
          <a:avLst/>
          <a:gdLst>
            <a:gd name="connsiteX0" fmla="*/ 0 w 219075"/>
            <a:gd name="connsiteY0" fmla="*/ 209603 h 209603"/>
            <a:gd name="connsiteX1" fmla="*/ 28575 w 219075"/>
            <a:gd name="connsiteY1" fmla="*/ 161978 h 209603"/>
            <a:gd name="connsiteX2" fmla="*/ 38100 w 219075"/>
            <a:gd name="connsiteY2" fmla="*/ 133403 h 209603"/>
            <a:gd name="connsiteX3" fmla="*/ 57150 w 219075"/>
            <a:gd name="connsiteY3" fmla="*/ 104828 h 209603"/>
            <a:gd name="connsiteX4" fmla="*/ 66675 w 219075"/>
            <a:gd name="connsiteY4" fmla="*/ 76253 h 209603"/>
            <a:gd name="connsiteX5" fmla="*/ 85725 w 219075"/>
            <a:gd name="connsiteY5" fmla="*/ 47678 h 209603"/>
            <a:gd name="connsiteX6" fmla="*/ 95250 w 219075"/>
            <a:gd name="connsiteY6" fmla="*/ 19103 h 209603"/>
            <a:gd name="connsiteX7" fmla="*/ 123825 w 219075"/>
            <a:gd name="connsiteY7" fmla="*/ 9578 h 209603"/>
            <a:gd name="connsiteX8" fmla="*/ 219075 w 219075"/>
            <a:gd name="connsiteY8" fmla="*/ 53 h 2096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19075" h="209603">
              <a:moveTo>
                <a:pt x="0" y="209603"/>
              </a:moveTo>
              <a:cubicBezTo>
                <a:pt x="9525" y="193728"/>
                <a:pt x="20296" y="178537"/>
                <a:pt x="28575" y="161978"/>
              </a:cubicBezTo>
              <a:cubicBezTo>
                <a:pt x="33065" y="152998"/>
                <a:pt x="33610" y="142383"/>
                <a:pt x="38100" y="133403"/>
              </a:cubicBezTo>
              <a:cubicBezTo>
                <a:pt x="43220" y="123164"/>
                <a:pt x="52030" y="115067"/>
                <a:pt x="57150" y="104828"/>
              </a:cubicBezTo>
              <a:cubicBezTo>
                <a:pt x="61640" y="95848"/>
                <a:pt x="62185" y="85233"/>
                <a:pt x="66675" y="76253"/>
              </a:cubicBezTo>
              <a:cubicBezTo>
                <a:pt x="71795" y="66014"/>
                <a:pt x="80605" y="57917"/>
                <a:pt x="85725" y="47678"/>
              </a:cubicBezTo>
              <a:cubicBezTo>
                <a:pt x="90215" y="38698"/>
                <a:pt x="88150" y="26203"/>
                <a:pt x="95250" y="19103"/>
              </a:cubicBezTo>
              <a:cubicBezTo>
                <a:pt x="102350" y="12003"/>
                <a:pt x="113980" y="11547"/>
                <a:pt x="123825" y="9578"/>
              </a:cubicBezTo>
              <a:cubicBezTo>
                <a:pt x="178185" y="-1294"/>
                <a:pt x="177275" y="53"/>
                <a:pt x="219075" y="53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190500</xdr:colOff>
      <xdr:row>53</xdr:row>
      <xdr:rowOff>0</xdr:rowOff>
    </xdr:from>
    <xdr:to>
      <xdr:col>12</xdr:col>
      <xdr:colOff>333375</xdr:colOff>
      <xdr:row>53</xdr:row>
      <xdr:rowOff>9525</xdr:rowOff>
    </xdr:to>
    <xdr:cxnSp macro="">
      <xdr:nvCxnSpPr>
        <xdr:cNvPr id="32" name="Straight Connector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5000625" y="10096500"/>
          <a:ext cx="3190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66675</xdr:rowOff>
    </xdr:from>
    <xdr:to>
      <xdr:col>8</xdr:col>
      <xdr:colOff>0</xdr:colOff>
      <xdr:row>53</xdr:row>
      <xdr:rowOff>142875</xdr:rowOff>
    </xdr:to>
    <xdr:cxnSp macro="">
      <xdr:nvCxnSpPr>
        <xdr:cNvPr id="36" name="Straight Connector 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5419725" y="99726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52</xdr:row>
      <xdr:rowOff>57150</xdr:rowOff>
    </xdr:from>
    <xdr:to>
      <xdr:col>10</xdr:col>
      <xdr:colOff>0</xdr:colOff>
      <xdr:row>53</xdr:row>
      <xdr:rowOff>133350</xdr:rowOff>
    </xdr:to>
    <xdr:cxnSp macro="">
      <xdr:nvCxnSpPr>
        <xdr:cNvPr id="37" name="Straight Connector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6638925" y="996315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52</xdr:row>
      <xdr:rowOff>76200</xdr:rowOff>
    </xdr:from>
    <xdr:to>
      <xdr:col>11</xdr:col>
      <xdr:colOff>0</xdr:colOff>
      <xdr:row>53</xdr:row>
      <xdr:rowOff>152400</xdr:rowOff>
    </xdr:to>
    <xdr:cxnSp macro="">
      <xdr:nvCxnSpPr>
        <xdr:cNvPr id="39" name="Straight Connector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7248525" y="99822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52</xdr:row>
      <xdr:rowOff>85725</xdr:rowOff>
    </xdr:from>
    <xdr:to>
      <xdr:col>12</xdr:col>
      <xdr:colOff>0</xdr:colOff>
      <xdr:row>53</xdr:row>
      <xdr:rowOff>161925</xdr:rowOff>
    </xdr:to>
    <xdr:cxnSp macro="">
      <xdr:nvCxnSpPr>
        <xdr:cNvPr id="41" name="Straight Connector 1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7858125" y="999172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409575</xdr:colOff>
      <xdr:row>44</xdr:row>
      <xdr:rowOff>28575</xdr:rowOff>
    </xdr:from>
    <xdr:ext cx="254942" cy="264560"/>
    <xdr:sp macro="" textlink="">
      <xdr:nvSpPr>
        <xdr:cNvPr id="26" name="Kotak Tek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829300" y="8410575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+</a:t>
          </a:r>
        </a:p>
      </xdr:txBody>
    </xdr:sp>
    <xdr:clientData/>
  </xdr:oneCellAnchor>
  <xdr:oneCellAnchor>
    <xdr:from>
      <xdr:col>11</xdr:col>
      <xdr:colOff>180975</xdr:colOff>
      <xdr:row>47</xdr:row>
      <xdr:rowOff>0</xdr:rowOff>
    </xdr:from>
    <xdr:ext cx="227883" cy="264560"/>
    <xdr:sp macro="" textlink="">
      <xdr:nvSpPr>
        <xdr:cNvPr id="43" name="Kotak Tek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429500" y="895350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-</a:t>
          </a:r>
        </a:p>
      </xdr:txBody>
    </xdr:sp>
    <xdr:clientData/>
  </xdr:oneCellAnchor>
  <xdr:twoCellAnchor>
    <xdr:from>
      <xdr:col>1</xdr:col>
      <xdr:colOff>581025</xdr:colOff>
      <xdr:row>5</xdr:row>
      <xdr:rowOff>19050</xdr:rowOff>
    </xdr:from>
    <xdr:to>
      <xdr:col>2</xdr:col>
      <xdr:colOff>66675</xdr:colOff>
      <xdr:row>5</xdr:row>
      <xdr:rowOff>114300</xdr:rowOff>
    </xdr:to>
    <xdr:sp macro="" textlink="">
      <xdr:nvSpPr>
        <xdr:cNvPr id="28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90625" y="971550"/>
          <a:ext cx="95250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609600</xdr:colOff>
      <xdr:row>4</xdr:row>
      <xdr:rowOff>180975</xdr:rowOff>
    </xdr:from>
    <xdr:to>
      <xdr:col>6</xdr:col>
      <xdr:colOff>38100</xdr:colOff>
      <xdr:row>5</xdr:row>
      <xdr:rowOff>76200</xdr:rowOff>
    </xdr:to>
    <xdr:sp macro="" textlink="">
      <xdr:nvSpPr>
        <xdr:cNvPr id="29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52900" y="942975"/>
          <a:ext cx="85725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628650</xdr:colOff>
      <xdr:row>5</xdr:row>
      <xdr:rowOff>114300</xdr:rowOff>
    </xdr:from>
    <xdr:to>
      <xdr:col>6</xdr:col>
      <xdr:colOff>19050</xdr:colOff>
      <xdr:row>5</xdr:row>
      <xdr:rowOff>160019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71950" y="1066800"/>
          <a:ext cx="4762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10</xdr:col>
      <xdr:colOff>19050</xdr:colOff>
      <xdr:row>35</xdr:row>
      <xdr:rowOff>66675</xdr:rowOff>
    </xdr:from>
    <xdr:to>
      <xdr:col>13</xdr:col>
      <xdr:colOff>628650</xdr:colOff>
      <xdr:row>35</xdr:row>
      <xdr:rowOff>161925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5319" y="828675"/>
          <a:ext cx="293223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12</xdr:col>
      <xdr:colOff>0</xdr:colOff>
      <xdr:row>33</xdr:row>
      <xdr:rowOff>76200</xdr:rowOff>
    </xdr:from>
    <xdr:to>
      <xdr:col>12</xdr:col>
      <xdr:colOff>0</xdr:colOff>
      <xdr:row>35</xdr:row>
      <xdr:rowOff>57150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930769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33</xdr:row>
      <xdr:rowOff>76200</xdr:rowOff>
    </xdr:from>
    <xdr:to>
      <xdr:col>13</xdr:col>
      <xdr:colOff>0</xdr:colOff>
      <xdr:row>35</xdr:row>
      <xdr:rowOff>57150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538904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36</xdr:row>
      <xdr:rowOff>171450</xdr:rowOff>
    </xdr:from>
    <xdr:to>
      <xdr:col>10</xdr:col>
      <xdr:colOff>0</xdr:colOff>
      <xdr:row>38</xdr:row>
      <xdr:rowOff>152400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8210" y="1123950"/>
          <a:ext cx="8059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40</xdr:row>
      <xdr:rowOff>0</xdr:rowOff>
    </xdr:from>
    <xdr:to>
      <xdr:col>14</xdr:col>
      <xdr:colOff>95250</xdr:colOff>
      <xdr:row>40</xdr:row>
      <xdr:rowOff>9525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3435" y="1714500"/>
          <a:ext cx="319014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39</xdr:row>
      <xdr:rowOff>28575</xdr:rowOff>
    </xdr:from>
    <xdr:to>
      <xdr:col>9</xdr:col>
      <xdr:colOff>600075</xdr:colOff>
      <xdr:row>40</xdr:row>
      <xdr:rowOff>104775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8210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39</xdr:row>
      <xdr:rowOff>0</xdr:rowOff>
    </xdr:from>
    <xdr:to>
      <xdr:col>12</xdr:col>
      <xdr:colOff>0</xdr:colOff>
      <xdr:row>40</xdr:row>
      <xdr:rowOff>76200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930769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39</xdr:row>
      <xdr:rowOff>0</xdr:rowOff>
    </xdr:from>
    <xdr:to>
      <xdr:col>13</xdr:col>
      <xdr:colOff>9525</xdr:colOff>
      <xdr:row>40</xdr:row>
      <xdr:rowOff>76200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548429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39</xdr:row>
      <xdr:rowOff>0</xdr:rowOff>
    </xdr:from>
    <xdr:to>
      <xdr:col>14</xdr:col>
      <xdr:colOff>0</xdr:colOff>
      <xdr:row>40</xdr:row>
      <xdr:rowOff>76200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198327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638175</xdr:colOff>
      <xdr:row>37</xdr:row>
      <xdr:rowOff>9525</xdr:rowOff>
    </xdr:from>
    <xdr:to>
      <xdr:col>13</xdr:col>
      <xdr:colOff>647700</xdr:colOff>
      <xdr:row>38</xdr:row>
      <xdr:rowOff>180975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77079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33</xdr:row>
      <xdr:rowOff>148243</xdr:rowOff>
    </xdr:from>
    <xdr:to>
      <xdr:col>13</xdr:col>
      <xdr:colOff>600075</xdr:colOff>
      <xdr:row>35</xdr:row>
      <xdr:rowOff>114300</xdr:rowOff>
    </xdr:to>
    <xdr:sp macro="" textlink="">
      <xdr:nvSpPr>
        <xdr:cNvPr id="5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5129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9</xdr:col>
      <xdr:colOff>581025</xdr:colOff>
      <xdr:row>36</xdr:row>
      <xdr:rowOff>19050</xdr:rowOff>
    </xdr:from>
    <xdr:to>
      <xdr:col>10</xdr:col>
      <xdr:colOff>66675</xdr:colOff>
      <xdr:row>36</xdr:row>
      <xdr:rowOff>114300</xdr:rowOff>
    </xdr:to>
    <xdr:sp macro="" textlink="">
      <xdr:nvSpPr>
        <xdr:cNvPr id="54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89160" y="971550"/>
          <a:ext cx="93784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13</xdr:col>
      <xdr:colOff>609600</xdr:colOff>
      <xdr:row>35</xdr:row>
      <xdr:rowOff>180975</xdr:rowOff>
    </xdr:from>
    <xdr:to>
      <xdr:col>14</xdr:col>
      <xdr:colOff>38100</xdr:colOff>
      <xdr:row>36</xdr:row>
      <xdr:rowOff>76200</xdr:rowOff>
    </xdr:to>
    <xdr:sp macro="" textlink="">
      <xdr:nvSpPr>
        <xdr:cNvPr id="55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48504" y="942975"/>
          <a:ext cx="87923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13</xdr:col>
      <xdr:colOff>628650</xdr:colOff>
      <xdr:row>36</xdr:row>
      <xdr:rowOff>114300</xdr:rowOff>
    </xdr:from>
    <xdr:to>
      <xdr:col>14</xdr:col>
      <xdr:colOff>19050</xdr:colOff>
      <xdr:row>36</xdr:row>
      <xdr:rowOff>160019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67554" y="1066800"/>
          <a:ext cx="49823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600807</xdr:colOff>
      <xdr:row>36</xdr:row>
      <xdr:rowOff>0</xdr:rowOff>
    </xdr:from>
    <xdr:to>
      <xdr:col>8</xdr:col>
      <xdr:colOff>586154</xdr:colOff>
      <xdr:row>40</xdr:row>
      <xdr:rowOff>161192</xdr:rowOff>
    </xdr:to>
    <xdr:sp macro="" textlink="">
      <xdr:nvSpPr>
        <xdr:cNvPr id="17" name="Oval 16"/>
        <xdr:cNvSpPr/>
      </xdr:nvSpPr>
      <xdr:spPr>
        <a:xfrm>
          <a:off x="4139711" y="6858000"/>
          <a:ext cx="1861039" cy="92319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</xdr:row>
          <xdr:rowOff>238125</xdr:rowOff>
        </xdr:from>
        <xdr:to>
          <xdr:col>6</xdr:col>
          <xdr:colOff>1438275</xdr:colOff>
          <xdr:row>9</xdr:row>
          <xdr:rowOff>133350</xdr:rowOff>
        </xdr:to>
        <xdr:sp macro="" textlink="">
          <xdr:nvSpPr>
            <xdr:cNvPr id="2050" name="Object 14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447675</xdr:colOff>
      <xdr:row>23</xdr:row>
      <xdr:rowOff>76200</xdr:rowOff>
    </xdr:from>
    <xdr:to>
      <xdr:col>19</xdr:col>
      <xdr:colOff>971550</xdr:colOff>
      <xdr:row>26</xdr:row>
      <xdr:rowOff>361950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182975" y="4572000"/>
          <a:ext cx="523875" cy="866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26</xdr:row>
      <xdr:rowOff>200025</xdr:rowOff>
    </xdr:from>
    <xdr:to>
      <xdr:col>19</xdr:col>
      <xdr:colOff>609600</xdr:colOff>
      <xdr:row>26</xdr:row>
      <xdr:rowOff>295275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2877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26</xdr:row>
      <xdr:rowOff>47625</xdr:rowOff>
    </xdr:from>
    <xdr:to>
      <xdr:col>19</xdr:col>
      <xdr:colOff>609600</xdr:colOff>
      <xdr:row>26</xdr:row>
      <xdr:rowOff>142875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6287750" y="51244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704850</xdr:colOff>
      <xdr:row>26</xdr:row>
      <xdr:rowOff>200025</xdr:rowOff>
    </xdr:from>
    <xdr:to>
      <xdr:col>19</xdr:col>
      <xdr:colOff>762000</xdr:colOff>
      <xdr:row>26</xdr:row>
      <xdr:rowOff>295275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4401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200025</xdr:rowOff>
    </xdr:from>
    <xdr:to>
      <xdr:col>19</xdr:col>
      <xdr:colOff>904875</xdr:colOff>
      <xdr:row>26</xdr:row>
      <xdr:rowOff>295275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583025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695325</xdr:colOff>
      <xdr:row>23</xdr:row>
      <xdr:rowOff>152400</xdr:rowOff>
    </xdr:from>
    <xdr:to>
      <xdr:col>19</xdr:col>
      <xdr:colOff>752475</xdr:colOff>
      <xdr:row>24</xdr:row>
      <xdr:rowOff>47625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6430625" y="46482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38100</xdr:rowOff>
    </xdr:from>
    <xdr:to>
      <xdr:col>19</xdr:col>
      <xdr:colOff>904875</xdr:colOff>
      <xdr:row>26</xdr:row>
      <xdr:rowOff>133350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583025" y="511492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838200</xdr:colOff>
      <xdr:row>23</xdr:row>
      <xdr:rowOff>152400</xdr:rowOff>
    </xdr:from>
    <xdr:to>
      <xdr:col>19</xdr:col>
      <xdr:colOff>895350</xdr:colOff>
      <xdr:row>24</xdr:row>
      <xdr:rowOff>47625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6573500" y="46482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552450</xdr:colOff>
      <xdr:row>23</xdr:row>
      <xdr:rowOff>142875</xdr:rowOff>
    </xdr:from>
    <xdr:to>
      <xdr:col>19</xdr:col>
      <xdr:colOff>609600</xdr:colOff>
      <xdr:row>24</xdr:row>
      <xdr:rowOff>38100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6287750" y="463867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oneCellAnchor>
    <xdr:from>
      <xdr:col>19</xdr:col>
      <xdr:colOff>923925</xdr:colOff>
      <xdr:row>23</xdr:row>
      <xdr:rowOff>38100</xdr:rowOff>
    </xdr:from>
    <xdr:ext cx="561244" cy="264560"/>
    <xdr:sp macro="" textlink="">
      <xdr:nvSpPr>
        <xdr:cNvPr id="2" name="Kotak Tek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659225" y="45339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3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oneCellAnchor>
    <xdr:from>
      <xdr:col>19</xdr:col>
      <xdr:colOff>952500</xdr:colOff>
      <xdr:row>26</xdr:row>
      <xdr:rowOff>57150</xdr:rowOff>
    </xdr:from>
    <xdr:ext cx="561244" cy="264560"/>
    <xdr:sp macro="" textlink="">
      <xdr:nvSpPr>
        <xdr:cNvPr id="13" name="Kotak Teks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6687800" y="5133975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twoCellAnchor>
    <xdr:from>
      <xdr:col>6</xdr:col>
      <xdr:colOff>295275</xdr:colOff>
      <xdr:row>23</xdr:row>
      <xdr:rowOff>66675</xdr:rowOff>
    </xdr:from>
    <xdr:to>
      <xdr:col>6</xdr:col>
      <xdr:colOff>1590675</xdr:colOff>
      <xdr:row>26</xdr:row>
      <xdr:rowOff>85725</xdr:rowOff>
    </xdr:to>
    <xdr:sp macro="" textlink="">
      <xdr:nvSpPr>
        <xdr:cNvPr id="5" name="Oval 4"/>
        <xdr:cNvSpPr/>
      </xdr:nvSpPr>
      <xdr:spPr>
        <a:xfrm>
          <a:off x="4552950" y="4562475"/>
          <a:ext cx="1295400" cy="600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66675</xdr:rowOff>
    </xdr:from>
    <xdr:to>
      <xdr:col>13</xdr:col>
      <xdr:colOff>171450</xdr:colOff>
      <xdr:row>20</xdr:row>
      <xdr:rowOff>104775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138" t="22919" r="13020" b="14052"/>
        <a:stretch/>
      </xdr:blipFill>
      <xdr:spPr>
        <a:xfrm>
          <a:off x="419100" y="66675"/>
          <a:ext cx="7677150" cy="3848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17859</xdr:colOff>
      <xdr:row>2</xdr:row>
      <xdr:rowOff>26194</xdr:rowOff>
    </xdr:from>
    <xdr:to>
      <xdr:col>8</xdr:col>
      <xdr:colOff>35718</xdr:colOff>
      <xdr:row>5</xdr:row>
      <xdr:rowOff>11906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111"/>
        <a:stretch/>
      </xdr:blipFill>
      <xdr:spPr>
        <a:xfrm>
          <a:off x="3554015" y="407194"/>
          <a:ext cx="1839516" cy="557212"/>
        </a:xfrm>
        <a:prstGeom prst="rect">
          <a:avLst/>
        </a:prstGeom>
      </xdr:spPr>
    </xdr:pic>
    <xdr:clientData/>
  </xdr:twoCellAnchor>
  <xdr:twoCellAnchor>
    <xdr:from>
      <xdr:col>5</xdr:col>
      <xdr:colOff>333375</xdr:colOff>
      <xdr:row>8</xdr:row>
      <xdr:rowOff>166687</xdr:rowOff>
    </xdr:from>
    <xdr:to>
      <xdr:col>8</xdr:col>
      <xdr:colOff>220265</xdr:colOff>
      <xdr:row>8</xdr:row>
      <xdr:rowOff>166687</xdr:rowOff>
    </xdr:to>
    <xdr:cxnSp macro="">
      <xdr:nvCxnSpPr>
        <xdr:cNvPr id="4" name="Straight Connector 3"/>
        <xdr:cNvCxnSpPr/>
      </xdr:nvCxnSpPr>
      <xdr:spPr>
        <a:xfrm>
          <a:off x="3869531" y="1690687"/>
          <a:ext cx="1708547" cy="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321469</xdr:colOff>
      <xdr:row>8</xdr:row>
      <xdr:rowOff>53578</xdr:rowOff>
    </xdr:from>
    <xdr:to>
      <xdr:col>8</xdr:col>
      <xdr:colOff>208359</xdr:colOff>
      <xdr:row>8</xdr:row>
      <xdr:rowOff>160734</xdr:rowOff>
    </xdr:to>
    <xdr:sp macro="" textlink="">
      <xdr:nvSpPr>
        <xdr:cNvPr id="5" name="Rectangle 4"/>
        <xdr:cNvSpPr/>
      </xdr:nvSpPr>
      <xdr:spPr>
        <a:xfrm>
          <a:off x="3857625" y="1577578"/>
          <a:ext cx="1708547" cy="107156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297656</xdr:colOff>
      <xdr:row>7</xdr:row>
      <xdr:rowOff>53578</xdr:rowOff>
    </xdr:from>
    <xdr:to>
      <xdr:col>5</xdr:col>
      <xdr:colOff>297656</xdr:colOff>
      <xdr:row>9</xdr:row>
      <xdr:rowOff>160734</xdr:rowOff>
    </xdr:to>
    <xdr:cxnSp macro="">
      <xdr:nvCxnSpPr>
        <xdr:cNvPr id="7" name="Straight Connector 6"/>
        <xdr:cNvCxnSpPr/>
      </xdr:nvCxnSpPr>
      <xdr:spPr>
        <a:xfrm>
          <a:off x="3833812" y="1387078"/>
          <a:ext cx="0" cy="48815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220266</xdr:colOff>
      <xdr:row>7</xdr:row>
      <xdr:rowOff>41672</xdr:rowOff>
    </xdr:from>
    <xdr:to>
      <xdr:col>8</xdr:col>
      <xdr:colOff>220266</xdr:colOff>
      <xdr:row>9</xdr:row>
      <xdr:rowOff>148828</xdr:rowOff>
    </xdr:to>
    <xdr:cxnSp macro="">
      <xdr:nvCxnSpPr>
        <xdr:cNvPr id="8" name="Straight Connector 7"/>
        <xdr:cNvCxnSpPr/>
      </xdr:nvCxnSpPr>
      <xdr:spPr>
        <a:xfrm>
          <a:off x="5578079" y="1375172"/>
          <a:ext cx="0" cy="48815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5229</xdr:rowOff>
    </xdr:from>
    <xdr:to>
      <xdr:col>6</xdr:col>
      <xdr:colOff>404812</xdr:colOff>
      <xdr:row>8</xdr:row>
      <xdr:rowOff>95250</xdr:rowOff>
    </xdr:to>
    <xdr:sp macro="" textlink="">
      <xdr:nvSpPr>
        <xdr:cNvPr id="9" name="Freeform 8"/>
        <xdr:cNvSpPr/>
      </xdr:nvSpPr>
      <xdr:spPr>
        <a:xfrm>
          <a:off x="4143375" y="1338729"/>
          <a:ext cx="404812" cy="280521"/>
        </a:xfrm>
        <a:custGeom>
          <a:avLst/>
          <a:gdLst>
            <a:gd name="connsiteX0" fmla="*/ 0 w 404812"/>
            <a:gd name="connsiteY0" fmla="*/ 280521 h 280521"/>
            <a:gd name="connsiteX1" fmla="*/ 53578 w 404812"/>
            <a:gd name="connsiteY1" fmla="*/ 232896 h 280521"/>
            <a:gd name="connsiteX2" fmla="*/ 65484 w 404812"/>
            <a:gd name="connsiteY2" fmla="*/ 215037 h 280521"/>
            <a:gd name="connsiteX3" fmla="*/ 101203 w 404812"/>
            <a:gd name="connsiteY3" fmla="*/ 179318 h 280521"/>
            <a:gd name="connsiteX4" fmla="*/ 136922 w 404812"/>
            <a:gd name="connsiteY4" fmla="*/ 149552 h 280521"/>
            <a:gd name="connsiteX5" fmla="*/ 148828 w 404812"/>
            <a:gd name="connsiteY5" fmla="*/ 131693 h 280521"/>
            <a:gd name="connsiteX6" fmla="*/ 178594 w 404812"/>
            <a:gd name="connsiteY6" fmla="*/ 113833 h 280521"/>
            <a:gd name="connsiteX7" fmla="*/ 190500 w 404812"/>
            <a:gd name="connsiteY7" fmla="*/ 95974 h 280521"/>
            <a:gd name="connsiteX8" fmla="*/ 226219 w 404812"/>
            <a:gd name="connsiteY8" fmla="*/ 66208 h 280521"/>
            <a:gd name="connsiteX9" fmla="*/ 255984 w 404812"/>
            <a:gd name="connsiteY9" fmla="*/ 36443 h 280521"/>
            <a:gd name="connsiteX10" fmla="*/ 267891 w 404812"/>
            <a:gd name="connsiteY10" fmla="*/ 24537 h 280521"/>
            <a:gd name="connsiteX11" fmla="*/ 285750 w 404812"/>
            <a:gd name="connsiteY11" fmla="*/ 18583 h 280521"/>
            <a:gd name="connsiteX12" fmla="*/ 321469 w 404812"/>
            <a:gd name="connsiteY12" fmla="*/ 724 h 280521"/>
            <a:gd name="connsiteX13" fmla="*/ 404812 w 404812"/>
            <a:gd name="connsiteY13" fmla="*/ 724 h 2805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404812" h="280521">
              <a:moveTo>
                <a:pt x="0" y="280521"/>
              </a:moveTo>
              <a:cubicBezTo>
                <a:pt x="13248" y="269481"/>
                <a:pt x="40479" y="248615"/>
                <a:pt x="53578" y="232896"/>
              </a:cubicBezTo>
              <a:cubicBezTo>
                <a:pt x="58158" y="227400"/>
                <a:pt x="60731" y="220384"/>
                <a:pt x="65484" y="215037"/>
              </a:cubicBezTo>
              <a:cubicBezTo>
                <a:pt x="76671" y="202452"/>
                <a:pt x="89297" y="191224"/>
                <a:pt x="101203" y="179318"/>
              </a:cubicBezTo>
              <a:cubicBezTo>
                <a:pt x="124124" y="156397"/>
                <a:pt x="112055" y="166129"/>
                <a:pt x="136922" y="149552"/>
              </a:cubicBezTo>
              <a:cubicBezTo>
                <a:pt x="140891" y="143599"/>
                <a:pt x="143241" y="136162"/>
                <a:pt x="148828" y="131693"/>
              </a:cubicBezTo>
              <a:cubicBezTo>
                <a:pt x="185904" y="102032"/>
                <a:pt x="149823" y="149796"/>
                <a:pt x="178594" y="113833"/>
              </a:cubicBezTo>
              <a:cubicBezTo>
                <a:pt x="183063" y="108246"/>
                <a:pt x="185441" y="101033"/>
                <a:pt x="190500" y="95974"/>
              </a:cubicBezTo>
              <a:cubicBezTo>
                <a:pt x="213658" y="72816"/>
                <a:pt x="210207" y="86223"/>
                <a:pt x="226219" y="66208"/>
              </a:cubicBezTo>
              <a:cubicBezTo>
                <a:pt x="257967" y="26524"/>
                <a:pt x="216299" y="68190"/>
                <a:pt x="255984" y="36443"/>
              </a:cubicBezTo>
              <a:cubicBezTo>
                <a:pt x="260367" y="32937"/>
                <a:pt x="263078" y="27425"/>
                <a:pt x="267891" y="24537"/>
              </a:cubicBezTo>
              <a:cubicBezTo>
                <a:pt x="273272" y="21308"/>
                <a:pt x="280137" y="21389"/>
                <a:pt x="285750" y="18583"/>
              </a:cubicBezTo>
              <a:cubicBezTo>
                <a:pt x="300065" y="11425"/>
                <a:pt x="304510" y="1722"/>
                <a:pt x="321469" y="724"/>
              </a:cubicBezTo>
              <a:cubicBezTo>
                <a:pt x="349202" y="-907"/>
                <a:pt x="377031" y="724"/>
                <a:pt x="404812" y="724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559591</xdr:colOff>
      <xdr:row>7</xdr:row>
      <xdr:rowOff>160734</xdr:rowOff>
    </xdr:from>
    <xdr:to>
      <xdr:col>5</xdr:col>
      <xdr:colOff>142873</xdr:colOff>
      <xdr:row>9</xdr:row>
      <xdr:rowOff>41672</xdr:rowOff>
    </xdr:to>
    <xdr:sp macro="" textlink="">
      <xdr:nvSpPr>
        <xdr:cNvPr id="10" name="Oval 9"/>
        <xdr:cNvSpPr/>
      </xdr:nvSpPr>
      <xdr:spPr>
        <a:xfrm>
          <a:off x="3488529" y="1494234"/>
          <a:ext cx="190500" cy="26193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458390</xdr:colOff>
      <xdr:row>7</xdr:row>
      <xdr:rowOff>166687</xdr:rowOff>
    </xdr:from>
    <xdr:to>
      <xdr:col>9</xdr:col>
      <xdr:colOff>41672</xdr:colOff>
      <xdr:row>9</xdr:row>
      <xdr:rowOff>47625</xdr:rowOff>
    </xdr:to>
    <xdr:sp macro="" textlink="">
      <xdr:nvSpPr>
        <xdr:cNvPr id="11" name="Oval 10"/>
        <xdr:cNvSpPr/>
      </xdr:nvSpPr>
      <xdr:spPr>
        <a:xfrm>
          <a:off x="5816203" y="1500187"/>
          <a:ext cx="190500" cy="26193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291703</xdr:colOff>
      <xdr:row>10</xdr:row>
      <xdr:rowOff>35719</xdr:rowOff>
    </xdr:from>
    <xdr:to>
      <xdr:col>5</xdr:col>
      <xdr:colOff>291703</xdr:colOff>
      <xdr:row>11</xdr:row>
      <xdr:rowOff>119062</xdr:rowOff>
    </xdr:to>
    <xdr:cxnSp macro="">
      <xdr:nvCxnSpPr>
        <xdr:cNvPr id="13" name="Straight Arrow Connector 12"/>
        <xdr:cNvCxnSpPr/>
      </xdr:nvCxnSpPr>
      <xdr:spPr>
        <a:xfrm flipV="1">
          <a:off x="3827859" y="1940719"/>
          <a:ext cx="0" cy="273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223832</xdr:colOff>
      <xdr:row>10</xdr:row>
      <xdr:rowOff>3574</xdr:rowOff>
    </xdr:from>
    <xdr:to>
      <xdr:col>8</xdr:col>
      <xdr:colOff>223832</xdr:colOff>
      <xdr:row>11</xdr:row>
      <xdr:rowOff>86917</xdr:rowOff>
    </xdr:to>
    <xdr:cxnSp macro="">
      <xdr:nvCxnSpPr>
        <xdr:cNvPr id="14" name="Straight Arrow Connector 13"/>
        <xdr:cNvCxnSpPr/>
      </xdr:nvCxnSpPr>
      <xdr:spPr>
        <a:xfrm flipV="1">
          <a:off x="5581645" y="1908574"/>
          <a:ext cx="0" cy="273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375047</xdr:colOff>
      <xdr:row>7</xdr:row>
      <xdr:rowOff>89297</xdr:rowOff>
    </xdr:from>
    <xdr:to>
      <xdr:col>5</xdr:col>
      <xdr:colOff>506016</xdr:colOff>
      <xdr:row>9</xdr:row>
      <xdr:rowOff>142875</xdr:rowOff>
    </xdr:to>
    <xdr:sp macro="" textlink="">
      <xdr:nvSpPr>
        <xdr:cNvPr id="15" name="Curved Right Arrow 14"/>
        <xdr:cNvSpPr/>
      </xdr:nvSpPr>
      <xdr:spPr>
        <a:xfrm>
          <a:off x="3911203" y="1422797"/>
          <a:ext cx="130969" cy="434578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47624</xdr:colOff>
      <xdr:row>7</xdr:row>
      <xdr:rowOff>119062</xdr:rowOff>
    </xdr:from>
    <xdr:to>
      <xdr:col>8</xdr:col>
      <xdr:colOff>160734</xdr:colOff>
      <xdr:row>9</xdr:row>
      <xdr:rowOff>130969</xdr:rowOff>
    </xdr:to>
    <xdr:sp macro="" textlink="">
      <xdr:nvSpPr>
        <xdr:cNvPr id="16" name="Curved Left Arrow 15"/>
        <xdr:cNvSpPr/>
      </xdr:nvSpPr>
      <xdr:spPr>
        <a:xfrm>
          <a:off x="5405437" y="1452562"/>
          <a:ext cx="113110" cy="392907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303609</xdr:colOff>
      <xdr:row>21</xdr:row>
      <xdr:rowOff>41672</xdr:rowOff>
    </xdr:from>
    <xdr:to>
      <xdr:col>3</xdr:col>
      <xdr:colOff>517922</xdr:colOff>
      <xdr:row>21</xdr:row>
      <xdr:rowOff>152875</xdr:rowOff>
    </xdr:to>
    <xdr:sp macro="" textlink="">
      <xdr:nvSpPr>
        <xdr:cNvPr id="17" name="Right Arrow 16"/>
        <xdr:cNvSpPr/>
      </xdr:nvSpPr>
      <xdr:spPr>
        <a:xfrm>
          <a:off x="2625328" y="4042172"/>
          <a:ext cx="214313" cy="11120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136922</xdr:colOff>
      <xdr:row>18</xdr:row>
      <xdr:rowOff>47624</xdr:rowOff>
    </xdr:from>
    <xdr:to>
      <xdr:col>8</xdr:col>
      <xdr:colOff>482203</xdr:colOff>
      <xdr:row>23</xdr:row>
      <xdr:rowOff>168881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738" b="14163"/>
        <a:stretch/>
      </xdr:blipFill>
      <xdr:spPr>
        <a:xfrm>
          <a:off x="4887516" y="3476624"/>
          <a:ext cx="952500" cy="1073757"/>
        </a:xfrm>
        <a:prstGeom prst="rect">
          <a:avLst/>
        </a:prstGeom>
      </xdr:spPr>
    </xdr:pic>
    <xdr:clientData/>
  </xdr:twoCellAnchor>
  <xdr:twoCellAnchor>
    <xdr:from>
      <xdr:col>5</xdr:col>
      <xdr:colOff>100015</xdr:colOff>
      <xdr:row>32</xdr:row>
      <xdr:rowOff>44051</xdr:rowOff>
    </xdr:from>
    <xdr:to>
      <xdr:col>9</xdr:col>
      <xdr:colOff>109540</xdr:colOff>
      <xdr:row>32</xdr:row>
      <xdr:rowOff>44051</xdr:rowOff>
    </xdr:to>
    <xdr:cxnSp macro="">
      <xdr:nvCxnSpPr>
        <xdr:cNvPr id="19" name="Straight Connector 18"/>
        <xdr:cNvCxnSpPr/>
      </xdr:nvCxnSpPr>
      <xdr:spPr>
        <a:xfrm>
          <a:off x="3636171" y="6140051"/>
          <a:ext cx="2438400" cy="0"/>
        </a:xfrm>
        <a:prstGeom prst="line">
          <a:avLst/>
        </a:prstGeom>
        <a:ln w="38100">
          <a:solidFill>
            <a:schemeClr val="accent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100015</xdr:colOff>
      <xdr:row>31</xdr:row>
      <xdr:rowOff>5951</xdr:rowOff>
    </xdr:from>
    <xdr:to>
      <xdr:col>5</xdr:col>
      <xdr:colOff>100015</xdr:colOff>
      <xdr:row>33</xdr:row>
      <xdr:rowOff>158351</xdr:rowOff>
    </xdr:to>
    <xdr:cxnSp macro="">
      <xdr:nvCxnSpPr>
        <xdr:cNvPr id="20" name="Straight Connector 19"/>
        <xdr:cNvCxnSpPr/>
      </xdr:nvCxnSpPr>
      <xdr:spPr>
        <a:xfrm>
          <a:off x="3636171" y="5911451"/>
          <a:ext cx="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117561</xdr:colOff>
      <xdr:row>31</xdr:row>
      <xdr:rowOff>5951</xdr:rowOff>
    </xdr:from>
    <xdr:to>
      <xdr:col>9</xdr:col>
      <xdr:colOff>117561</xdr:colOff>
      <xdr:row>33</xdr:row>
      <xdr:rowOff>158351</xdr:rowOff>
    </xdr:to>
    <xdr:cxnSp macro="">
      <xdr:nvCxnSpPr>
        <xdr:cNvPr id="21" name="Straight Connector 20"/>
        <xdr:cNvCxnSpPr/>
      </xdr:nvCxnSpPr>
      <xdr:spPr>
        <a:xfrm>
          <a:off x="6082592" y="5911451"/>
          <a:ext cx="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250033</xdr:colOff>
      <xdr:row>31</xdr:row>
      <xdr:rowOff>5951</xdr:rowOff>
    </xdr:from>
    <xdr:to>
      <xdr:col>5</xdr:col>
      <xdr:colOff>32665</xdr:colOff>
      <xdr:row>33</xdr:row>
      <xdr:rowOff>86616</xdr:rowOff>
    </xdr:to>
    <xdr:sp macro="" textlink="">
      <xdr:nvSpPr>
        <xdr:cNvPr id="22" name="TextBox 5"/>
        <xdr:cNvSpPr txBox="1"/>
      </xdr:nvSpPr>
      <xdr:spPr>
        <a:xfrm>
          <a:off x="3178971" y="5911451"/>
          <a:ext cx="38985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3600"/>
            <a:t>A</a:t>
          </a:r>
        </a:p>
      </xdr:txBody>
    </xdr:sp>
    <xdr:clientData/>
  </xdr:twoCellAnchor>
  <xdr:twoCellAnchor>
    <xdr:from>
      <xdr:col>9</xdr:col>
      <xdr:colOff>219001</xdr:colOff>
      <xdr:row>31</xdr:row>
      <xdr:rowOff>3718</xdr:rowOff>
    </xdr:from>
    <xdr:to>
      <xdr:col>10</xdr:col>
      <xdr:colOff>1632</xdr:colOff>
      <xdr:row>33</xdr:row>
      <xdr:rowOff>84383</xdr:rowOff>
    </xdr:to>
    <xdr:sp macro="" textlink="">
      <xdr:nvSpPr>
        <xdr:cNvPr id="23" name="TextBox 8"/>
        <xdr:cNvSpPr txBox="1"/>
      </xdr:nvSpPr>
      <xdr:spPr>
        <a:xfrm>
          <a:off x="6184032" y="5909218"/>
          <a:ext cx="38985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3600"/>
            <a:t>B</a:t>
          </a:r>
        </a:p>
      </xdr:txBody>
    </xdr:sp>
    <xdr:clientData/>
  </xdr:twoCellAnchor>
  <xdr:twoCellAnchor>
    <xdr:from>
      <xdr:col>6</xdr:col>
      <xdr:colOff>407196</xdr:colOff>
      <xdr:row>28</xdr:row>
      <xdr:rowOff>44051</xdr:rowOff>
    </xdr:from>
    <xdr:to>
      <xdr:col>6</xdr:col>
      <xdr:colOff>407196</xdr:colOff>
      <xdr:row>36</xdr:row>
      <xdr:rowOff>120251</xdr:rowOff>
    </xdr:to>
    <xdr:cxnSp macro="">
      <xdr:nvCxnSpPr>
        <xdr:cNvPr id="24" name="Straight Connector 23"/>
        <xdr:cNvCxnSpPr/>
      </xdr:nvCxnSpPr>
      <xdr:spPr>
        <a:xfrm>
          <a:off x="4550571" y="5378051"/>
          <a:ext cx="0" cy="1600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407196</xdr:colOff>
      <xdr:row>30</xdr:row>
      <xdr:rowOff>120250</xdr:rowOff>
    </xdr:from>
    <xdr:to>
      <xdr:col>9</xdr:col>
      <xdr:colOff>109540</xdr:colOff>
      <xdr:row>32</xdr:row>
      <xdr:rowOff>44050</xdr:rowOff>
    </xdr:to>
    <xdr:sp macro="" textlink="">
      <xdr:nvSpPr>
        <xdr:cNvPr id="25" name="Isosceles Triangle 24"/>
        <xdr:cNvSpPr/>
      </xdr:nvSpPr>
      <xdr:spPr bwMode="auto">
        <a:xfrm>
          <a:off x="4550571" y="5835250"/>
          <a:ext cx="1524000" cy="304800"/>
        </a:xfrm>
        <a:prstGeom prst="triangle">
          <a:avLst/>
        </a:prstGeom>
        <a:noFill/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407196</xdr:colOff>
      <xdr:row>25</xdr:row>
      <xdr:rowOff>5951</xdr:rowOff>
    </xdr:from>
    <xdr:to>
      <xdr:col>6</xdr:col>
      <xdr:colOff>407196</xdr:colOff>
      <xdr:row>30</xdr:row>
      <xdr:rowOff>120250</xdr:rowOff>
    </xdr:to>
    <xdr:cxnSp macro="">
      <xdr:nvCxnSpPr>
        <xdr:cNvPr id="26" name="Straight Arrow Connector 25"/>
        <xdr:cNvCxnSpPr/>
      </xdr:nvCxnSpPr>
      <xdr:spPr>
        <a:xfrm>
          <a:off x="4550571" y="4768451"/>
          <a:ext cx="0" cy="1066799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100015</xdr:colOff>
      <xdr:row>31</xdr:row>
      <xdr:rowOff>82150</xdr:rowOff>
    </xdr:from>
    <xdr:to>
      <xdr:col>9</xdr:col>
      <xdr:colOff>117561</xdr:colOff>
      <xdr:row>32</xdr:row>
      <xdr:rowOff>44050</xdr:rowOff>
    </xdr:to>
    <xdr:sp macro="" textlink="">
      <xdr:nvSpPr>
        <xdr:cNvPr id="27" name="Rectangle 26"/>
        <xdr:cNvSpPr/>
      </xdr:nvSpPr>
      <xdr:spPr bwMode="auto">
        <a:xfrm>
          <a:off x="3636171" y="5987650"/>
          <a:ext cx="2446421" cy="152400"/>
        </a:xfrm>
        <a:prstGeom prst="rect">
          <a:avLst/>
        </a:prstGeom>
        <a:solidFill>
          <a:srgbClr val="00B0F0"/>
        </a:solidFill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407196</xdr:colOff>
      <xdr:row>30</xdr:row>
      <xdr:rowOff>122484</xdr:rowOff>
    </xdr:from>
    <xdr:to>
      <xdr:col>9</xdr:col>
      <xdr:colOff>109540</xdr:colOff>
      <xdr:row>31</xdr:row>
      <xdr:rowOff>82151</xdr:rowOff>
    </xdr:to>
    <xdr:sp macro="" textlink="">
      <xdr:nvSpPr>
        <xdr:cNvPr id="28" name="Rectangle 27"/>
        <xdr:cNvSpPr/>
      </xdr:nvSpPr>
      <xdr:spPr bwMode="auto">
        <a:xfrm>
          <a:off x="4550571" y="5837484"/>
          <a:ext cx="1524000" cy="150167"/>
        </a:xfrm>
        <a:prstGeom prst="rect">
          <a:avLst/>
        </a:prstGeom>
        <a:solidFill>
          <a:srgbClr val="FF0000"/>
        </a:solidFill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328615</xdr:colOff>
      <xdr:row>35</xdr:row>
      <xdr:rowOff>82151</xdr:rowOff>
    </xdr:from>
    <xdr:to>
      <xdr:col>6</xdr:col>
      <xdr:colOff>419023</xdr:colOff>
      <xdr:row>37</xdr:row>
      <xdr:rowOff>39705</xdr:rowOff>
    </xdr:to>
    <xdr:sp macro="" textlink="">
      <xdr:nvSpPr>
        <xdr:cNvPr id="29" name="TextBox 21"/>
        <xdr:cNvSpPr txBox="1"/>
      </xdr:nvSpPr>
      <xdr:spPr>
        <a:xfrm>
          <a:off x="3864771" y="6749651"/>
          <a:ext cx="6976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2400"/>
            <a:t>1,275</a:t>
          </a:r>
        </a:p>
      </xdr:txBody>
    </xdr:sp>
    <xdr:clientData/>
  </xdr:twoCellAnchor>
  <xdr:twoCellAnchor>
    <xdr:from>
      <xdr:col>7</xdr:col>
      <xdr:colOff>152903</xdr:colOff>
      <xdr:row>35</xdr:row>
      <xdr:rowOff>38033</xdr:rowOff>
    </xdr:from>
    <xdr:to>
      <xdr:col>8</xdr:col>
      <xdr:colOff>243311</xdr:colOff>
      <xdr:row>36</xdr:row>
      <xdr:rowOff>186087</xdr:rowOff>
    </xdr:to>
    <xdr:sp macro="" textlink="">
      <xdr:nvSpPr>
        <xdr:cNvPr id="30" name="TextBox 22"/>
        <xdr:cNvSpPr txBox="1"/>
      </xdr:nvSpPr>
      <xdr:spPr>
        <a:xfrm>
          <a:off x="4903497" y="6705533"/>
          <a:ext cx="69762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2400"/>
            <a:t>1,725</a:t>
          </a:r>
        </a:p>
      </xdr:txBody>
    </xdr:sp>
    <xdr:clientData/>
  </xdr:twoCellAnchor>
  <xdr:twoCellAnchor>
    <xdr:from>
      <xdr:col>5</xdr:col>
      <xdr:colOff>388773</xdr:colOff>
      <xdr:row>27</xdr:row>
      <xdr:rowOff>158351</xdr:rowOff>
    </xdr:from>
    <xdr:to>
      <xdr:col>5</xdr:col>
      <xdr:colOff>557215</xdr:colOff>
      <xdr:row>31</xdr:row>
      <xdr:rowOff>190435</xdr:rowOff>
    </xdr:to>
    <xdr:sp macro="" textlink="">
      <xdr:nvSpPr>
        <xdr:cNvPr id="31" name="Freeform 30"/>
        <xdr:cNvSpPr/>
      </xdr:nvSpPr>
      <xdr:spPr bwMode="auto">
        <a:xfrm>
          <a:off x="3924929" y="5301851"/>
          <a:ext cx="168442" cy="794084"/>
        </a:xfrm>
        <a:custGeom>
          <a:avLst/>
          <a:gdLst>
            <a:gd name="connsiteX0" fmla="*/ 96253 w 168442"/>
            <a:gd name="connsiteY0" fmla="*/ 794084 h 794084"/>
            <a:gd name="connsiteX1" fmla="*/ 72190 w 168442"/>
            <a:gd name="connsiteY1" fmla="*/ 733926 h 794084"/>
            <a:gd name="connsiteX2" fmla="*/ 48126 w 168442"/>
            <a:gd name="connsiteY2" fmla="*/ 685800 h 794084"/>
            <a:gd name="connsiteX3" fmla="*/ 36095 w 168442"/>
            <a:gd name="connsiteY3" fmla="*/ 637674 h 794084"/>
            <a:gd name="connsiteX4" fmla="*/ 0 w 168442"/>
            <a:gd name="connsiteY4" fmla="*/ 541421 h 794084"/>
            <a:gd name="connsiteX5" fmla="*/ 24063 w 168442"/>
            <a:gd name="connsiteY5" fmla="*/ 324853 h 794084"/>
            <a:gd name="connsiteX6" fmla="*/ 36095 w 168442"/>
            <a:gd name="connsiteY6" fmla="*/ 264695 h 794084"/>
            <a:gd name="connsiteX7" fmla="*/ 60158 w 168442"/>
            <a:gd name="connsiteY7" fmla="*/ 144379 h 794084"/>
            <a:gd name="connsiteX8" fmla="*/ 108284 w 168442"/>
            <a:gd name="connsiteY8" fmla="*/ 48126 h 794084"/>
            <a:gd name="connsiteX9" fmla="*/ 168442 w 168442"/>
            <a:gd name="connsiteY9" fmla="*/ 0 h 79408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168442" h="794084">
              <a:moveTo>
                <a:pt x="96253" y="794084"/>
              </a:moveTo>
              <a:cubicBezTo>
                <a:pt x="88232" y="774031"/>
                <a:pt x="80962" y="753662"/>
                <a:pt x="72190" y="733926"/>
              </a:cubicBezTo>
              <a:cubicBezTo>
                <a:pt x="64906" y="717536"/>
                <a:pt x="54424" y="702594"/>
                <a:pt x="48126" y="685800"/>
              </a:cubicBezTo>
              <a:cubicBezTo>
                <a:pt x="42320" y="670317"/>
                <a:pt x="40638" y="653573"/>
                <a:pt x="36095" y="637674"/>
              </a:cubicBezTo>
              <a:cubicBezTo>
                <a:pt x="26666" y="604672"/>
                <a:pt x="12710" y="573195"/>
                <a:pt x="0" y="541421"/>
              </a:cubicBezTo>
              <a:cubicBezTo>
                <a:pt x="6149" y="479937"/>
                <a:pt x="14334" y="388093"/>
                <a:pt x="24063" y="324853"/>
              </a:cubicBezTo>
              <a:cubicBezTo>
                <a:pt x="27173" y="304641"/>
                <a:pt x="32437" y="284815"/>
                <a:pt x="36095" y="264695"/>
              </a:cubicBezTo>
              <a:cubicBezTo>
                <a:pt x="39559" y="245643"/>
                <a:pt x="49859" y="169098"/>
                <a:pt x="60158" y="144379"/>
              </a:cubicBezTo>
              <a:cubicBezTo>
                <a:pt x="73955" y="111267"/>
                <a:pt x="78437" y="68024"/>
                <a:pt x="108284" y="48126"/>
              </a:cubicBezTo>
              <a:cubicBezTo>
                <a:pt x="153817" y="17771"/>
                <a:pt x="134154" y="34288"/>
                <a:pt x="168442" y="0"/>
              </a:cubicBezTo>
            </a:path>
          </a:pathLst>
        </a:custGeom>
        <a:noFill/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562451</xdr:colOff>
      <xdr:row>27</xdr:row>
      <xdr:rowOff>111479</xdr:rowOff>
    </xdr:from>
    <xdr:to>
      <xdr:col>6</xdr:col>
      <xdr:colOff>292184</xdr:colOff>
      <xdr:row>29</xdr:row>
      <xdr:rowOff>151107</xdr:rowOff>
    </xdr:to>
    <xdr:sp macro="" textlink="">
      <xdr:nvSpPr>
        <xdr:cNvPr id="32" name="TextBox 24"/>
        <xdr:cNvSpPr txBox="1"/>
      </xdr:nvSpPr>
      <xdr:spPr>
        <a:xfrm>
          <a:off x="4098607" y="5254979"/>
          <a:ext cx="336952" cy="42062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3200"/>
            <a:t>b</a:t>
          </a:r>
        </a:p>
      </xdr:txBody>
    </xdr:sp>
    <xdr:clientData/>
  </xdr:twoCellAnchor>
  <xdr:twoCellAnchor>
    <xdr:from>
      <xdr:col>7</xdr:col>
      <xdr:colOff>326616</xdr:colOff>
      <xdr:row>27</xdr:row>
      <xdr:rowOff>134288</xdr:rowOff>
    </xdr:from>
    <xdr:to>
      <xdr:col>8</xdr:col>
      <xdr:colOff>22937</xdr:colOff>
      <xdr:row>31</xdr:row>
      <xdr:rowOff>190435</xdr:rowOff>
    </xdr:to>
    <xdr:sp macro="" textlink="">
      <xdr:nvSpPr>
        <xdr:cNvPr id="33" name="Freeform 32"/>
        <xdr:cNvSpPr/>
      </xdr:nvSpPr>
      <xdr:spPr bwMode="auto">
        <a:xfrm>
          <a:off x="5077210" y="5277788"/>
          <a:ext cx="303540" cy="818147"/>
        </a:xfrm>
        <a:custGeom>
          <a:avLst/>
          <a:gdLst>
            <a:gd name="connsiteX0" fmla="*/ 26814 w 303540"/>
            <a:gd name="connsiteY0" fmla="*/ 818147 h 818147"/>
            <a:gd name="connsiteX1" fmla="*/ 14782 w 303540"/>
            <a:gd name="connsiteY1" fmla="*/ 613610 h 818147"/>
            <a:gd name="connsiteX2" fmla="*/ 26814 w 303540"/>
            <a:gd name="connsiteY2" fmla="*/ 445168 h 818147"/>
            <a:gd name="connsiteX3" fmla="*/ 50877 w 303540"/>
            <a:gd name="connsiteY3" fmla="*/ 372979 h 818147"/>
            <a:gd name="connsiteX4" fmla="*/ 62908 w 303540"/>
            <a:gd name="connsiteY4" fmla="*/ 336884 h 818147"/>
            <a:gd name="connsiteX5" fmla="*/ 74940 w 303540"/>
            <a:gd name="connsiteY5" fmla="*/ 300789 h 818147"/>
            <a:gd name="connsiteX6" fmla="*/ 111035 w 303540"/>
            <a:gd name="connsiteY6" fmla="*/ 264695 h 818147"/>
            <a:gd name="connsiteX7" fmla="*/ 159161 w 303540"/>
            <a:gd name="connsiteY7" fmla="*/ 192505 h 818147"/>
            <a:gd name="connsiteX8" fmla="*/ 195256 w 303540"/>
            <a:gd name="connsiteY8" fmla="*/ 156410 h 818147"/>
            <a:gd name="connsiteX9" fmla="*/ 243382 w 303540"/>
            <a:gd name="connsiteY9" fmla="*/ 96252 h 818147"/>
            <a:gd name="connsiteX10" fmla="*/ 255414 w 303540"/>
            <a:gd name="connsiteY10" fmla="*/ 60158 h 818147"/>
            <a:gd name="connsiteX11" fmla="*/ 291508 w 303540"/>
            <a:gd name="connsiteY11" fmla="*/ 24063 h 818147"/>
            <a:gd name="connsiteX12" fmla="*/ 303540 w 303540"/>
            <a:gd name="connsiteY12" fmla="*/ 0 h 8181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03540" h="818147">
              <a:moveTo>
                <a:pt x="26814" y="818147"/>
              </a:moveTo>
              <a:cubicBezTo>
                <a:pt x="-15585" y="712153"/>
                <a:pt x="1848" y="781742"/>
                <a:pt x="14782" y="613610"/>
              </a:cubicBezTo>
              <a:cubicBezTo>
                <a:pt x="19099" y="557485"/>
                <a:pt x="18464" y="500836"/>
                <a:pt x="26814" y="445168"/>
              </a:cubicBezTo>
              <a:cubicBezTo>
                <a:pt x="30577" y="420084"/>
                <a:pt x="42856" y="397042"/>
                <a:pt x="50877" y="372979"/>
              </a:cubicBezTo>
              <a:lnTo>
                <a:pt x="62908" y="336884"/>
              </a:lnTo>
              <a:cubicBezTo>
                <a:pt x="66919" y="324852"/>
                <a:pt x="65972" y="309757"/>
                <a:pt x="74940" y="300789"/>
              </a:cubicBezTo>
              <a:cubicBezTo>
                <a:pt x="86972" y="288758"/>
                <a:pt x="100589" y="278126"/>
                <a:pt x="111035" y="264695"/>
              </a:cubicBezTo>
              <a:cubicBezTo>
                <a:pt x="128790" y="241867"/>
                <a:pt x="138711" y="212955"/>
                <a:pt x="159161" y="192505"/>
              </a:cubicBezTo>
              <a:cubicBezTo>
                <a:pt x="171193" y="180473"/>
                <a:pt x="184363" y="169482"/>
                <a:pt x="195256" y="156410"/>
              </a:cubicBezTo>
              <a:cubicBezTo>
                <a:pt x="271155" y="65333"/>
                <a:pt x="173366" y="166270"/>
                <a:pt x="243382" y="96252"/>
              </a:cubicBezTo>
              <a:cubicBezTo>
                <a:pt x="247393" y="84221"/>
                <a:pt x="248379" y="70710"/>
                <a:pt x="255414" y="60158"/>
              </a:cubicBezTo>
              <a:cubicBezTo>
                <a:pt x="264852" y="46001"/>
                <a:pt x="280879" y="37350"/>
                <a:pt x="291508" y="24063"/>
              </a:cubicBezTo>
              <a:cubicBezTo>
                <a:pt x="297110" y="17060"/>
                <a:pt x="299529" y="8021"/>
                <a:pt x="303540" y="0"/>
              </a:cubicBezTo>
            </a:path>
          </a:pathLst>
        </a:custGeom>
        <a:noFill/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147262</xdr:colOff>
      <xdr:row>27</xdr:row>
      <xdr:rowOff>28172</xdr:rowOff>
    </xdr:from>
    <xdr:to>
      <xdr:col>9</xdr:col>
      <xdr:colOff>119063</xdr:colOff>
      <xdr:row>28</xdr:row>
      <xdr:rowOff>148828</xdr:rowOff>
    </xdr:to>
    <xdr:sp macro="" textlink="">
      <xdr:nvSpPr>
        <xdr:cNvPr id="34" name="TextBox 26"/>
        <xdr:cNvSpPr txBox="1"/>
      </xdr:nvSpPr>
      <xdr:spPr>
        <a:xfrm>
          <a:off x="5505075" y="5171672"/>
          <a:ext cx="579019" cy="31115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2400"/>
            <a:t>b+d</a:t>
          </a:r>
        </a:p>
      </xdr:txBody>
    </xdr:sp>
    <xdr:clientData/>
  </xdr:twoCellAnchor>
  <xdr:twoCellAnchor>
    <xdr:from>
      <xdr:col>6</xdr:col>
      <xdr:colOff>419023</xdr:colOff>
      <xdr:row>25</xdr:row>
      <xdr:rowOff>5951</xdr:rowOff>
    </xdr:from>
    <xdr:to>
      <xdr:col>7</xdr:col>
      <xdr:colOff>220265</xdr:colOff>
      <xdr:row>26</xdr:row>
      <xdr:rowOff>35719</xdr:rowOff>
    </xdr:to>
    <xdr:sp macro="" textlink="">
      <xdr:nvSpPr>
        <xdr:cNvPr id="35" name="TextBox 27"/>
        <xdr:cNvSpPr txBox="1"/>
      </xdr:nvSpPr>
      <xdr:spPr>
        <a:xfrm>
          <a:off x="4562398" y="4768451"/>
          <a:ext cx="408461" cy="22026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1800"/>
            <a:t>R=</a:t>
          </a:r>
        </a:p>
        <a:p>
          <a:endParaRPr lang="en-US" sz="1800"/>
        </a:p>
      </xdr:txBody>
    </xdr:sp>
    <xdr:clientData/>
  </xdr:twoCellAnchor>
  <xdr:twoCellAnchor>
    <xdr:from>
      <xdr:col>5</xdr:col>
      <xdr:colOff>176215</xdr:colOff>
      <xdr:row>30</xdr:row>
      <xdr:rowOff>132156</xdr:rowOff>
    </xdr:from>
    <xdr:to>
      <xdr:col>5</xdr:col>
      <xdr:colOff>487777</xdr:colOff>
      <xdr:row>33</xdr:row>
      <xdr:rowOff>96289</xdr:rowOff>
    </xdr:to>
    <xdr:sp macro="" textlink="">
      <xdr:nvSpPr>
        <xdr:cNvPr id="36" name="Curved Right Arrow 35"/>
        <xdr:cNvSpPr/>
      </xdr:nvSpPr>
      <xdr:spPr bwMode="auto">
        <a:xfrm>
          <a:off x="3712371" y="5847156"/>
          <a:ext cx="311562" cy="535633"/>
        </a:xfrm>
        <a:prstGeom prst="curvedRightArrow">
          <a:avLst/>
        </a:prstGeom>
        <a:noFill/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335758</xdr:colOff>
      <xdr:row>29</xdr:row>
      <xdr:rowOff>151107</xdr:rowOff>
    </xdr:from>
    <xdr:to>
      <xdr:col>8</xdr:col>
      <xdr:colOff>564358</xdr:colOff>
      <xdr:row>33</xdr:row>
      <xdr:rowOff>158351</xdr:rowOff>
    </xdr:to>
    <xdr:sp macro="" textlink="">
      <xdr:nvSpPr>
        <xdr:cNvPr id="37" name="Curved Left Arrow 36"/>
        <xdr:cNvSpPr/>
      </xdr:nvSpPr>
      <xdr:spPr bwMode="auto">
        <a:xfrm>
          <a:off x="5693571" y="5675607"/>
          <a:ext cx="228600" cy="769244"/>
        </a:xfrm>
        <a:prstGeom prst="curvedLeftArrow">
          <a:avLst/>
        </a:prstGeom>
        <a:noFill/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104854</xdr:colOff>
      <xdr:row>33</xdr:row>
      <xdr:rowOff>158351</xdr:rowOff>
    </xdr:from>
    <xdr:to>
      <xdr:col>5</xdr:col>
      <xdr:colOff>104854</xdr:colOff>
      <xdr:row>37</xdr:row>
      <xdr:rowOff>158351</xdr:rowOff>
    </xdr:to>
    <xdr:cxnSp macro="">
      <xdr:nvCxnSpPr>
        <xdr:cNvPr id="38" name="Straight Arrow Connector 37"/>
        <xdr:cNvCxnSpPr/>
      </xdr:nvCxnSpPr>
      <xdr:spPr>
        <a:xfrm flipV="1">
          <a:off x="3641010" y="6444851"/>
          <a:ext cx="0" cy="762000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117561</xdr:colOff>
      <xdr:row>34</xdr:row>
      <xdr:rowOff>86497</xdr:rowOff>
    </xdr:from>
    <xdr:to>
      <xdr:col>9</xdr:col>
      <xdr:colOff>117561</xdr:colOff>
      <xdr:row>37</xdr:row>
      <xdr:rowOff>82151</xdr:rowOff>
    </xdr:to>
    <xdr:cxnSp macro="">
      <xdr:nvCxnSpPr>
        <xdr:cNvPr id="39" name="Straight Arrow Connector 38"/>
        <xdr:cNvCxnSpPr/>
      </xdr:nvCxnSpPr>
      <xdr:spPr>
        <a:xfrm flipV="1">
          <a:off x="6082592" y="6563497"/>
          <a:ext cx="0" cy="567154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89297</xdr:colOff>
      <xdr:row>41</xdr:row>
      <xdr:rowOff>5953</xdr:rowOff>
    </xdr:from>
    <xdr:to>
      <xdr:col>9</xdr:col>
      <xdr:colOff>101203</xdr:colOff>
      <xdr:row>41</xdr:row>
      <xdr:rowOff>11906</xdr:rowOff>
    </xdr:to>
    <xdr:cxnSp macro="">
      <xdr:nvCxnSpPr>
        <xdr:cNvPr id="6" name="Straight Connector 5"/>
        <xdr:cNvCxnSpPr/>
      </xdr:nvCxnSpPr>
      <xdr:spPr>
        <a:xfrm>
          <a:off x="3625453" y="7816453"/>
          <a:ext cx="2440781" cy="5953"/>
        </a:xfrm>
        <a:prstGeom prst="lin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107156</xdr:colOff>
      <xdr:row>40</xdr:row>
      <xdr:rowOff>11906</xdr:rowOff>
    </xdr:from>
    <xdr:to>
      <xdr:col>6</xdr:col>
      <xdr:colOff>410766</xdr:colOff>
      <xdr:row>40</xdr:row>
      <xdr:rowOff>142875</xdr:rowOff>
    </xdr:to>
    <xdr:sp macro="" textlink="">
      <xdr:nvSpPr>
        <xdr:cNvPr id="12" name="Rectangle 11"/>
        <xdr:cNvSpPr/>
      </xdr:nvSpPr>
      <xdr:spPr>
        <a:xfrm>
          <a:off x="3643312" y="7631906"/>
          <a:ext cx="910829" cy="13096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184547</xdr:colOff>
      <xdr:row>39</xdr:row>
      <xdr:rowOff>71437</xdr:rowOff>
    </xdr:from>
    <xdr:to>
      <xdr:col>5</xdr:col>
      <xdr:colOff>327422</xdr:colOff>
      <xdr:row>41</xdr:row>
      <xdr:rowOff>154781</xdr:rowOff>
    </xdr:to>
    <xdr:sp macro="" textlink="">
      <xdr:nvSpPr>
        <xdr:cNvPr id="40" name="Curved Right Arrow 39"/>
        <xdr:cNvSpPr/>
      </xdr:nvSpPr>
      <xdr:spPr>
        <a:xfrm>
          <a:off x="3720703" y="7500937"/>
          <a:ext cx="142875" cy="464344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476249</xdr:colOff>
      <xdr:row>40</xdr:row>
      <xdr:rowOff>11906</xdr:rowOff>
    </xdr:from>
    <xdr:to>
      <xdr:col>8</xdr:col>
      <xdr:colOff>583406</xdr:colOff>
      <xdr:row>41</xdr:row>
      <xdr:rowOff>166687</xdr:rowOff>
    </xdr:to>
    <xdr:sp macro="" textlink="">
      <xdr:nvSpPr>
        <xdr:cNvPr id="41" name="Curved Left Arrow 40"/>
        <xdr:cNvSpPr/>
      </xdr:nvSpPr>
      <xdr:spPr>
        <a:xfrm>
          <a:off x="5834062" y="7631906"/>
          <a:ext cx="107157" cy="345281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83344</xdr:colOff>
      <xdr:row>46</xdr:row>
      <xdr:rowOff>160734</xdr:rowOff>
    </xdr:from>
    <xdr:to>
      <xdr:col>8</xdr:col>
      <xdr:colOff>535781</xdr:colOff>
      <xdr:row>46</xdr:row>
      <xdr:rowOff>172641</xdr:rowOff>
    </xdr:to>
    <xdr:cxnSp macro="">
      <xdr:nvCxnSpPr>
        <xdr:cNvPr id="43" name="Straight Connector 42"/>
        <xdr:cNvCxnSpPr/>
      </xdr:nvCxnSpPr>
      <xdr:spPr>
        <a:xfrm flipV="1">
          <a:off x="3619500" y="8923734"/>
          <a:ext cx="2274094" cy="11907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422672</xdr:colOff>
      <xdr:row>45</xdr:row>
      <xdr:rowOff>101203</xdr:rowOff>
    </xdr:from>
    <xdr:to>
      <xdr:col>8</xdr:col>
      <xdr:colOff>494109</xdr:colOff>
      <xdr:row>46</xdr:row>
      <xdr:rowOff>119062</xdr:rowOff>
    </xdr:to>
    <xdr:sp macro="" textlink="">
      <xdr:nvSpPr>
        <xdr:cNvPr id="44" name="Rectangle 43"/>
        <xdr:cNvSpPr/>
      </xdr:nvSpPr>
      <xdr:spPr>
        <a:xfrm>
          <a:off x="4566047" y="8673703"/>
          <a:ext cx="1285875" cy="20835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160735</xdr:colOff>
      <xdr:row>45</xdr:row>
      <xdr:rowOff>107157</xdr:rowOff>
    </xdr:from>
    <xdr:to>
      <xdr:col>5</xdr:col>
      <xdr:colOff>303610</xdr:colOff>
      <xdr:row>48</xdr:row>
      <xdr:rowOff>1</xdr:rowOff>
    </xdr:to>
    <xdr:sp macro="" textlink="">
      <xdr:nvSpPr>
        <xdr:cNvPr id="45" name="Curved Right Arrow 44"/>
        <xdr:cNvSpPr/>
      </xdr:nvSpPr>
      <xdr:spPr>
        <a:xfrm>
          <a:off x="3696891" y="8679657"/>
          <a:ext cx="142875" cy="464344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327421</xdr:colOff>
      <xdr:row>45</xdr:row>
      <xdr:rowOff>41673</xdr:rowOff>
    </xdr:from>
    <xdr:to>
      <xdr:col>8</xdr:col>
      <xdr:colOff>446484</xdr:colOff>
      <xdr:row>47</xdr:row>
      <xdr:rowOff>95251</xdr:rowOff>
    </xdr:to>
    <xdr:sp macro="" textlink="">
      <xdr:nvSpPr>
        <xdr:cNvPr id="46" name="Curved Left Arrow 45"/>
        <xdr:cNvSpPr/>
      </xdr:nvSpPr>
      <xdr:spPr>
        <a:xfrm>
          <a:off x="5685234" y="8614173"/>
          <a:ext cx="119063" cy="434578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113110</xdr:colOff>
      <xdr:row>51</xdr:row>
      <xdr:rowOff>154781</xdr:rowOff>
    </xdr:from>
    <xdr:to>
      <xdr:col>8</xdr:col>
      <xdr:colOff>565547</xdr:colOff>
      <xdr:row>51</xdr:row>
      <xdr:rowOff>166688</xdr:rowOff>
    </xdr:to>
    <xdr:cxnSp macro="">
      <xdr:nvCxnSpPr>
        <xdr:cNvPr id="47" name="Straight Connector 46"/>
        <xdr:cNvCxnSpPr/>
      </xdr:nvCxnSpPr>
      <xdr:spPr>
        <a:xfrm flipV="1">
          <a:off x="3649266" y="9870281"/>
          <a:ext cx="2274094" cy="11907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410766</xdr:colOff>
      <xdr:row>49</xdr:row>
      <xdr:rowOff>136922</xdr:rowOff>
    </xdr:from>
    <xdr:to>
      <xdr:col>6</xdr:col>
      <xdr:colOff>410766</xdr:colOff>
      <xdr:row>51</xdr:row>
      <xdr:rowOff>119062</xdr:rowOff>
    </xdr:to>
    <xdr:cxnSp macro="">
      <xdr:nvCxnSpPr>
        <xdr:cNvPr id="49" name="Straight Arrow Connector 48"/>
        <xdr:cNvCxnSpPr/>
      </xdr:nvCxnSpPr>
      <xdr:spPr>
        <a:xfrm>
          <a:off x="4554141" y="9471422"/>
          <a:ext cx="0" cy="36314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166687</xdr:colOff>
      <xdr:row>50</xdr:row>
      <xdr:rowOff>101203</xdr:rowOff>
    </xdr:from>
    <xdr:to>
      <xdr:col>5</xdr:col>
      <xdr:colOff>309562</xdr:colOff>
      <xdr:row>52</xdr:row>
      <xdr:rowOff>184547</xdr:rowOff>
    </xdr:to>
    <xdr:sp macro="" textlink="">
      <xdr:nvSpPr>
        <xdr:cNvPr id="50" name="Curved Right Arrow 49"/>
        <xdr:cNvSpPr/>
      </xdr:nvSpPr>
      <xdr:spPr>
        <a:xfrm>
          <a:off x="3702843" y="9626203"/>
          <a:ext cx="142875" cy="464344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315515</xdr:colOff>
      <xdr:row>50</xdr:row>
      <xdr:rowOff>95250</xdr:rowOff>
    </xdr:from>
    <xdr:to>
      <xdr:col>8</xdr:col>
      <xdr:colOff>434578</xdr:colOff>
      <xdr:row>52</xdr:row>
      <xdr:rowOff>148828</xdr:rowOff>
    </xdr:to>
    <xdr:sp macro="" textlink="">
      <xdr:nvSpPr>
        <xdr:cNvPr id="51" name="Curved Left Arrow 50"/>
        <xdr:cNvSpPr/>
      </xdr:nvSpPr>
      <xdr:spPr>
        <a:xfrm>
          <a:off x="5673328" y="9620250"/>
          <a:ext cx="119063" cy="434578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857250</xdr:colOff>
      <xdr:row>31</xdr:row>
      <xdr:rowOff>65484</xdr:rowOff>
    </xdr:from>
    <xdr:to>
      <xdr:col>1</xdr:col>
      <xdr:colOff>1006105</xdr:colOff>
      <xdr:row>32</xdr:row>
      <xdr:rowOff>149718</xdr:rowOff>
    </xdr:to>
    <xdr:sp macro="" textlink="">
      <xdr:nvSpPr>
        <xdr:cNvPr id="52" name="Freeform 51"/>
        <xdr:cNvSpPr/>
      </xdr:nvSpPr>
      <xdr:spPr>
        <a:xfrm>
          <a:off x="1464469" y="5970984"/>
          <a:ext cx="148855" cy="274734"/>
        </a:xfrm>
        <a:custGeom>
          <a:avLst/>
          <a:gdLst>
            <a:gd name="connsiteX0" fmla="*/ 0 w 148855"/>
            <a:gd name="connsiteY0" fmla="*/ 0 h 274734"/>
            <a:gd name="connsiteX1" fmla="*/ 41672 w 148855"/>
            <a:gd name="connsiteY1" fmla="*/ 41672 h 274734"/>
            <a:gd name="connsiteX2" fmla="*/ 59531 w 148855"/>
            <a:gd name="connsiteY2" fmla="*/ 53578 h 274734"/>
            <a:gd name="connsiteX3" fmla="*/ 77390 w 148855"/>
            <a:gd name="connsiteY3" fmla="*/ 71438 h 274734"/>
            <a:gd name="connsiteX4" fmla="*/ 89297 w 148855"/>
            <a:gd name="connsiteY4" fmla="*/ 89297 h 274734"/>
            <a:gd name="connsiteX5" fmla="*/ 125015 w 148855"/>
            <a:gd name="connsiteY5" fmla="*/ 113110 h 274734"/>
            <a:gd name="connsiteX6" fmla="*/ 142875 w 148855"/>
            <a:gd name="connsiteY6" fmla="*/ 166688 h 274734"/>
            <a:gd name="connsiteX7" fmla="*/ 130968 w 148855"/>
            <a:gd name="connsiteY7" fmla="*/ 190500 h 274734"/>
            <a:gd name="connsiteX8" fmla="*/ 113109 w 148855"/>
            <a:gd name="connsiteY8" fmla="*/ 196453 h 274734"/>
            <a:gd name="connsiteX9" fmla="*/ 101203 w 148855"/>
            <a:gd name="connsiteY9" fmla="*/ 214313 h 274734"/>
            <a:gd name="connsiteX10" fmla="*/ 65484 w 148855"/>
            <a:gd name="connsiteY10" fmla="*/ 250032 h 274734"/>
            <a:gd name="connsiteX11" fmla="*/ 71437 w 148855"/>
            <a:gd name="connsiteY11" fmla="*/ 273844 h 274734"/>
            <a:gd name="connsiteX12" fmla="*/ 95250 w 148855"/>
            <a:gd name="connsiteY12" fmla="*/ 250032 h 2747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48855" h="274734">
              <a:moveTo>
                <a:pt x="0" y="0"/>
              </a:moveTo>
              <a:cubicBezTo>
                <a:pt x="13891" y="13891"/>
                <a:pt x="25327" y="30775"/>
                <a:pt x="41672" y="41672"/>
              </a:cubicBezTo>
              <a:cubicBezTo>
                <a:pt x="47625" y="45641"/>
                <a:pt x="54035" y="48998"/>
                <a:pt x="59531" y="53578"/>
              </a:cubicBezTo>
              <a:cubicBezTo>
                <a:pt x="65999" y="58968"/>
                <a:pt x="72000" y="64970"/>
                <a:pt x="77390" y="71438"/>
              </a:cubicBezTo>
              <a:cubicBezTo>
                <a:pt x="81970" y="76934"/>
                <a:pt x="83912" y="84586"/>
                <a:pt x="89297" y="89297"/>
              </a:cubicBezTo>
              <a:cubicBezTo>
                <a:pt x="100066" y="98720"/>
                <a:pt x="125015" y="113110"/>
                <a:pt x="125015" y="113110"/>
              </a:cubicBezTo>
              <a:cubicBezTo>
                <a:pt x="148152" y="147814"/>
                <a:pt x="155176" y="137987"/>
                <a:pt x="142875" y="166688"/>
              </a:cubicBezTo>
              <a:cubicBezTo>
                <a:pt x="139379" y="174845"/>
                <a:pt x="137243" y="184225"/>
                <a:pt x="130968" y="190500"/>
              </a:cubicBezTo>
              <a:cubicBezTo>
                <a:pt x="126531" y="194937"/>
                <a:pt x="119062" y="194469"/>
                <a:pt x="113109" y="196453"/>
              </a:cubicBezTo>
              <a:cubicBezTo>
                <a:pt x="109140" y="202406"/>
                <a:pt x="105956" y="208965"/>
                <a:pt x="101203" y="214313"/>
              </a:cubicBezTo>
              <a:cubicBezTo>
                <a:pt x="90016" y="226898"/>
                <a:pt x="65484" y="250032"/>
                <a:pt x="65484" y="250032"/>
              </a:cubicBezTo>
              <a:cubicBezTo>
                <a:pt x="67468" y="257969"/>
                <a:pt x="64119" y="270185"/>
                <a:pt x="71437" y="273844"/>
              </a:cubicBezTo>
              <a:cubicBezTo>
                <a:pt x="82932" y="279591"/>
                <a:pt x="92334" y="255864"/>
                <a:pt x="95250" y="250032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5953</xdr:colOff>
      <xdr:row>42</xdr:row>
      <xdr:rowOff>172641</xdr:rowOff>
    </xdr:from>
    <xdr:to>
      <xdr:col>3</xdr:col>
      <xdr:colOff>589359</xdr:colOff>
      <xdr:row>42</xdr:row>
      <xdr:rowOff>178594</xdr:rowOff>
    </xdr:to>
    <xdr:cxnSp macro="">
      <xdr:nvCxnSpPr>
        <xdr:cNvPr id="54" name="Straight Connector 53"/>
        <xdr:cNvCxnSpPr/>
      </xdr:nvCxnSpPr>
      <xdr:spPr>
        <a:xfrm flipV="1">
          <a:off x="613172" y="8173641"/>
          <a:ext cx="2297906" cy="59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595312</xdr:colOff>
      <xdr:row>40</xdr:row>
      <xdr:rowOff>136922</xdr:rowOff>
    </xdr:from>
    <xdr:to>
      <xdr:col>0</xdr:col>
      <xdr:colOff>595312</xdr:colOff>
      <xdr:row>42</xdr:row>
      <xdr:rowOff>172641</xdr:rowOff>
    </xdr:to>
    <xdr:cxnSp macro="">
      <xdr:nvCxnSpPr>
        <xdr:cNvPr id="56" name="Straight Arrow Connector 55"/>
        <xdr:cNvCxnSpPr/>
      </xdr:nvCxnSpPr>
      <xdr:spPr>
        <a:xfrm flipV="1">
          <a:off x="595312" y="7756922"/>
          <a:ext cx="0" cy="416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40</xdr:row>
      <xdr:rowOff>113109</xdr:rowOff>
    </xdr:from>
    <xdr:to>
      <xdr:col>1</xdr:col>
      <xdr:colOff>684609</xdr:colOff>
      <xdr:row>41</xdr:row>
      <xdr:rowOff>41672</xdr:rowOff>
    </xdr:to>
    <xdr:cxnSp macro="">
      <xdr:nvCxnSpPr>
        <xdr:cNvPr id="58" name="Straight Connector 57"/>
        <xdr:cNvCxnSpPr/>
      </xdr:nvCxnSpPr>
      <xdr:spPr>
        <a:xfrm>
          <a:off x="607219" y="7733109"/>
          <a:ext cx="684609" cy="1190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684609</xdr:colOff>
      <xdr:row>41</xdr:row>
      <xdr:rowOff>35719</xdr:rowOff>
    </xdr:from>
    <xdr:to>
      <xdr:col>1</xdr:col>
      <xdr:colOff>684609</xdr:colOff>
      <xdr:row>42</xdr:row>
      <xdr:rowOff>53578</xdr:rowOff>
    </xdr:to>
    <xdr:cxnSp macro="">
      <xdr:nvCxnSpPr>
        <xdr:cNvPr id="60" name="Straight Arrow Connector 59"/>
        <xdr:cNvCxnSpPr/>
      </xdr:nvCxnSpPr>
      <xdr:spPr>
        <a:xfrm>
          <a:off x="1291828" y="7846219"/>
          <a:ext cx="0" cy="2083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672703</xdr:colOff>
      <xdr:row>42</xdr:row>
      <xdr:rowOff>41672</xdr:rowOff>
    </xdr:from>
    <xdr:to>
      <xdr:col>3</xdr:col>
      <xdr:colOff>601265</xdr:colOff>
      <xdr:row>45</xdr:row>
      <xdr:rowOff>53578</xdr:rowOff>
    </xdr:to>
    <xdr:cxnSp macro="">
      <xdr:nvCxnSpPr>
        <xdr:cNvPr id="63" name="Straight Connector 62"/>
        <xdr:cNvCxnSpPr/>
      </xdr:nvCxnSpPr>
      <xdr:spPr>
        <a:xfrm>
          <a:off x="1279922" y="8042672"/>
          <a:ext cx="1643062" cy="5834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553640</xdr:colOff>
      <xdr:row>42</xdr:row>
      <xdr:rowOff>154781</xdr:rowOff>
    </xdr:from>
    <xdr:to>
      <xdr:col>3</xdr:col>
      <xdr:colOff>565547</xdr:colOff>
      <xdr:row>45</xdr:row>
      <xdr:rowOff>59531</xdr:rowOff>
    </xdr:to>
    <xdr:cxnSp macro="">
      <xdr:nvCxnSpPr>
        <xdr:cNvPr id="65" name="Straight Arrow Connector 64"/>
        <xdr:cNvCxnSpPr/>
      </xdr:nvCxnSpPr>
      <xdr:spPr>
        <a:xfrm flipH="1" flipV="1">
          <a:off x="2875359" y="8155781"/>
          <a:ext cx="11907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642937</xdr:colOff>
      <xdr:row>40</xdr:row>
      <xdr:rowOff>53578</xdr:rowOff>
    </xdr:from>
    <xdr:to>
      <xdr:col>4</xdr:col>
      <xdr:colOff>59531</xdr:colOff>
      <xdr:row>40</xdr:row>
      <xdr:rowOff>59531</xdr:rowOff>
    </xdr:to>
    <xdr:cxnSp macro="">
      <xdr:nvCxnSpPr>
        <xdr:cNvPr id="67" name="Straight Connector 66"/>
        <xdr:cNvCxnSpPr/>
      </xdr:nvCxnSpPr>
      <xdr:spPr>
        <a:xfrm>
          <a:off x="1250156" y="7673578"/>
          <a:ext cx="1738313" cy="59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565547</xdr:colOff>
      <xdr:row>39</xdr:row>
      <xdr:rowOff>101203</xdr:rowOff>
    </xdr:from>
    <xdr:to>
      <xdr:col>3</xdr:col>
      <xdr:colOff>565547</xdr:colOff>
      <xdr:row>41</xdr:row>
      <xdr:rowOff>41672</xdr:rowOff>
    </xdr:to>
    <xdr:cxnSp macro="">
      <xdr:nvCxnSpPr>
        <xdr:cNvPr id="69" name="Straight Connector 68"/>
        <xdr:cNvCxnSpPr/>
      </xdr:nvCxnSpPr>
      <xdr:spPr>
        <a:xfrm>
          <a:off x="2887266" y="7530703"/>
          <a:ext cx="0" cy="3214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1059656</xdr:colOff>
      <xdr:row>39</xdr:row>
      <xdr:rowOff>119063</xdr:rowOff>
    </xdr:from>
    <xdr:to>
      <xdr:col>1</xdr:col>
      <xdr:colOff>1059656</xdr:colOff>
      <xdr:row>41</xdr:row>
      <xdr:rowOff>59532</xdr:rowOff>
    </xdr:to>
    <xdr:cxnSp macro="">
      <xdr:nvCxnSpPr>
        <xdr:cNvPr id="70" name="Straight Connector 69"/>
        <xdr:cNvCxnSpPr/>
      </xdr:nvCxnSpPr>
      <xdr:spPr>
        <a:xfrm>
          <a:off x="1666875" y="7548563"/>
          <a:ext cx="0" cy="3214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684609</xdr:colOff>
      <xdr:row>39</xdr:row>
      <xdr:rowOff>59531</xdr:rowOff>
    </xdr:from>
    <xdr:to>
      <xdr:col>1</xdr:col>
      <xdr:colOff>684609</xdr:colOff>
      <xdr:row>41</xdr:row>
      <xdr:rowOff>0</xdr:rowOff>
    </xdr:to>
    <xdr:cxnSp macro="">
      <xdr:nvCxnSpPr>
        <xdr:cNvPr id="71" name="Straight Connector 70"/>
        <xdr:cNvCxnSpPr/>
      </xdr:nvCxnSpPr>
      <xdr:spPr>
        <a:xfrm>
          <a:off x="1291828" y="7489031"/>
          <a:ext cx="0" cy="3214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41672</xdr:colOff>
      <xdr:row>48</xdr:row>
      <xdr:rowOff>184547</xdr:rowOff>
    </xdr:from>
    <xdr:to>
      <xdr:col>1</xdr:col>
      <xdr:colOff>488156</xdr:colOff>
      <xdr:row>53</xdr:row>
      <xdr:rowOff>0</xdr:rowOff>
    </xdr:to>
    <xdr:sp macro="" textlink="">
      <xdr:nvSpPr>
        <xdr:cNvPr id="72" name="Rectangle 71"/>
        <xdr:cNvSpPr/>
      </xdr:nvSpPr>
      <xdr:spPr>
        <a:xfrm>
          <a:off x="648891" y="9328547"/>
          <a:ext cx="446484" cy="76795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89297</xdr:colOff>
      <xdr:row>49</xdr:row>
      <xdr:rowOff>47625</xdr:rowOff>
    </xdr:from>
    <xdr:to>
      <xdr:col>1</xdr:col>
      <xdr:colOff>446484</xdr:colOff>
      <xdr:row>52</xdr:row>
      <xdr:rowOff>119062</xdr:rowOff>
    </xdr:to>
    <xdr:sp macro="" textlink="">
      <xdr:nvSpPr>
        <xdr:cNvPr id="73" name="Rectangle 72"/>
        <xdr:cNvSpPr/>
      </xdr:nvSpPr>
      <xdr:spPr>
        <a:xfrm>
          <a:off x="696516" y="9382125"/>
          <a:ext cx="357187" cy="642937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85249</xdr:colOff>
      <xdr:row>49</xdr:row>
      <xdr:rowOff>59531</xdr:rowOff>
    </xdr:from>
    <xdr:to>
      <xdr:col>1</xdr:col>
      <xdr:colOff>130968</xdr:colOff>
      <xdr:row>49</xdr:row>
      <xdr:rowOff>125016</xdr:rowOff>
    </xdr:to>
    <xdr:sp macro="" textlink="">
      <xdr:nvSpPr>
        <xdr:cNvPr id="74" name="Oval 73"/>
        <xdr:cNvSpPr/>
      </xdr:nvSpPr>
      <xdr:spPr>
        <a:xfrm>
          <a:off x="692468" y="9394031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285744</xdr:colOff>
      <xdr:row>49</xdr:row>
      <xdr:rowOff>47622</xdr:rowOff>
    </xdr:from>
    <xdr:to>
      <xdr:col>1</xdr:col>
      <xdr:colOff>331463</xdr:colOff>
      <xdr:row>49</xdr:row>
      <xdr:rowOff>113107</xdr:rowOff>
    </xdr:to>
    <xdr:sp macro="" textlink="">
      <xdr:nvSpPr>
        <xdr:cNvPr id="75" name="Oval 74"/>
        <xdr:cNvSpPr/>
      </xdr:nvSpPr>
      <xdr:spPr>
        <a:xfrm>
          <a:off x="892963" y="9382122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184543</xdr:colOff>
      <xdr:row>49</xdr:row>
      <xdr:rowOff>59526</xdr:rowOff>
    </xdr:from>
    <xdr:to>
      <xdr:col>1</xdr:col>
      <xdr:colOff>230262</xdr:colOff>
      <xdr:row>49</xdr:row>
      <xdr:rowOff>125011</xdr:rowOff>
    </xdr:to>
    <xdr:sp macro="" textlink="">
      <xdr:nvSpPr>
        <xdr:cNvPr id="76" name="Oval 75"/>
        <xdr:cNvSpPr/>
      </xdr:nvSpPr>
      <xdr:spPr>
        <a:xfrm>
          <a:off x="791762" y="9394026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390523</xdr:colOff>
      <xdr:row>49</xdr:row>
      <xdr:rowOff>51191</xdr:rowOff>
    </xdr:from>
    <xdr:to>
      <xdr:col>1</xdr:col>
      <xdr:colOff>436242</xdr:colOff>
      <xdr:row>49</xdr:row>
      <xdr:rowOff>116676</xdr:rowOff>
    </xdr:to>
    <xdr:sp macro="" textlink="">
      <xdr:nvSpPr>
        <xdr:cNvPr id="77" name="Oval 76"/>
        <xdr:cNvSpPr/>
      </xdr:nvSpPr>
      <xdr:spPr>
        <a:xfrm>
          <a:off x="997742" y="9385691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95248</xdr:colOff>
      <xdr:row>52</xdr:row>
      <xdr:rowOff>35718</xdr:rowOff>
    </xdr:from>
    <xdr:to>
      <xdr:col>1</xdr:col>
      <xdr:colOff>140967</xdr:colOff>
      <xdr:row>52</xdr:row>
      <xdr:rowOff>101203</xdr:rowOff>
    </xdr:to>
    <xdr:sp macro="" textlink="">
      <xdr:nvSpPr>
        <xdr:cNvPr id="78" name="Oval 77"/>
        <xdr:cNvSpPr/>
      </xdr:nvSpPr>
      <xdr:spPr>
        <a:xfrm>
          <a:off x="702467" y="9941718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380999</xdr:colOff>
      <xdr:row>52</xdr:row>
      <xdr:rowOff>29764</xdr:rowOff>
    </xdr:from>
    <xdr:to>
      <xdr:col>1</xdr:col>
      <xdr:colOff>426718</xdr:colOff>
      <xdr:row>52</xdr:row>
      <xdr:rowOff>95249</xdr:rowOff>
    </xdr:to>
    <xdr:sp macro="" textlink="">
      <xdr:nvSpPr>
        <xdr:cNvPr id="79" name="Oval 78"/>
        <xdr:cNvSpPr/>
      </xdr:nvSpPr>
      <xdr:spPr>
        <a:xfrm>
          <a:off x="988218" y="9935764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446484</xdr:colOff>
      <xdr:row>53</xdr:row>
      <xdr:rowOff>5953</xdr:rowOff>
    </xdr:to>
    <xdr:sp macro="" textlink="">
      <xdr:nvSpPr>
        <xdr:cNvPr id="80" name="Rectangle 79"/>
        <xdr:cNvSpPr/>
      </xdr:nvSpPr>
      <xdr:spPr>
        <a:xfrm>
          <a:off x="1714500" y="9334500"/>
          <a:ext cx="446484" cy="76795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41672</xdr:colOff>
      <xdr:row>49</xdr:row>
      <xdr:rowOff>59532</xdr:rowOff>
    </xdr:from>
    <xdr:to>
      <xdr:col>2</xdr:col>
      <xdr:colOff>398859</xdr:colOff>
      <xdr:row>52</xdr:row>
      <xdr:rowOff>130969</xdr:rowOff>
    </xdr:to>
    <xdr:sp macro="" textlink="">
      <xdr:nvSpPr>
        <xdr:cNvPr id="81" name="Rectangle 80"/>
        <xdr:cNvSpPr/>
      </xdr:nvSpPr>
      <xdr:spPr>
        <a:xfrm>
          <a:off x="1756172" y="9394032"/>
          <a:ext cx="357187" cy="642937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53575</xdr:colOff>
      <xdr:row>49</xdr:row>
      <xdr:rowOff>71439</xdr:rowOff>
    </xdr:from>
    <xdr:to>
      <xdr:col>2</xdr:col>
      <xdr:colOff>99294</xdr:colOff>
      <xdr:row>49</xdr:row>
      <xdr:rowOff>119064</xdr:rowOff>
    </xdr:to>
    <xdr:sp macro="" textlink="">
      <xdr:nvSpPr>
        <xdr:cNvPr id="82" name="Oval 81"/>
        <xdr:cNvSpPr/>
      </xdr:nvSpPr>
      <xdr:spPr>
        <a:xfrm flipV="1">
          <a:off x="1768075" y="9405939"/>
          <a:ext cx="45719" cy="4762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333370</xdr:colOff>
      <xdr:row>49</xdr:row>
      <xdr:rowOff>65487</xdr:rowOff>
    </xdr:from>
    <xdr:to>
      <xdr:col>2</xdr:col>
      <xdr:colOff>379089</xdr:colOff>
      <xdr:row>49</xdr:row>
      <xdr:rowOff>130972</xdr:rowOff>
    </xdr:to>
    <xdr:sp macro="" textlink="">
      <xdr:nvSpPr>
        <xdr:cNvPr id="83" name="Oval 82"/>
        <xdr:cNvSpPr/>
      </xdr:nvSpPr>
      <xdr:spPr>
        <a:xfrm>
          <a:off x="2047870" y="9399987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345278</xdr:colOff>
      <xdr:row>52</xdr:row>
      <xdr:rowOff>53577</xdr:rowOff>
    </xdr:from>
    <xdr:to>
      <xdr:col>2</xdr:col>
      <xdr:colOff>390997</xdr:colOff>
      <xdr:row>52</xdr:row>
      <xdr:rowOff>119062</xdr:rowOff>
    </xdr:to>
    <xdr:sp macro="" textlink="">
      <xdr:nvSpPr>
        <xdr:cNvPr id="84" name="Oval 83"/>
        <xdr:cNvSpPr/>
      </xdr:nvSpPr>
      <xdr:spPr>
        <a:xfrm>
          <a:off x="2059778" y="9959577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190496</xdr:colOff>
      <xdr:row>52</xdr:row>
      <xdr:rowOff>41671</xdr:rowOff>
    </xdr:from>
    <xdr:to>
      <xdr:col>2</xdr:col>
      <xdr:colOff>236215</xdr:colOff>
      <xdr:row>52</xdr:row>
      <xdr:rowOff>107156</xdr:rowOff>
    </xdr:to>
    <xdr:sp macro="" textlink="">
      <xdr:nvSpPr>
        <xdr:cNvPr id="85" name="Oval 84"/>
        <xdr:cNvSpPr/>
      </xdr:nvSpPr>
      <xdr:spPr>
        <a:xfrm>
          <a:off x="1904996" y="9947671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53573</xdr:colOff>
      <xdr:row>52</xdr:row>
      <xdr:rowOff>41671</xdr:rowOff>
    </xdr:from>
    <xdr:to>
      <xdr:col>2</xdr:col>
      <xdr:colOff>99292</xdr:colOff>
      <xdr:row>52</xdr:row>
      <xdr:rowOff>107156</xdr:rowOff>
    </xdr:to>
    <xdr:sp macro="" textlink="">
      <xdr:nvSpPr>
        <xdr:cNvPr id="86" name="Oval 85"/>
        <xdr:cNvSpPr/>
      </xdr:nvSpPr>
      <xdr:spPr>
        <a:xfrm>
          <a:off x="1768073" y="9947671"/>
          <a:ext cx="45719" cy="6548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342899</xdr:colOff>
      <xdr:row>0</xdr:row>
      <xdr:rowOff>0</xdr:rowOff>
    </xdr:from>
    <xdr:to>
      <xdr:col>9</xdr:col>
      <xdr:colOff>209550</xdr:colOff>
      <xdr:row>24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37" t="22907" r="29734" b="13257"/>
        <a:stretch/>
      </xdr:blipFill>
      <xdr:spPr>
        <a:xfrm>
          <a:off x="952499" y="0"/>
          <a:ext cx="4743451" cy="4752975"/>
        </a:xfrm>
        <a:prstGeom prst="rect">
          <a:avLst/>
        </a:prstGeom>
      </xdr:spPr>
    </xdr:pic>
    <xdr:clientData/>
  </xdr:twoCellAnchor>
  <xdr:twoCellAnchor>
    <xdr:from>
      <xdr:col>4</xdr:col>
      <xdr:colOff>123826</xdr:colOff>
      <xdr:row>8</xdr:row>
      <xdr:rowOff>142876</xdr:rowOff>
    </xdr:from>
    <xdr:to>
      <xdr:col>4</xdr:col>
      <xdr:colOff>180976</xdr:colOff>
      <xdr:row>14</xdr:row>
      <xdr:rowOff>28576</xdr:rowOff>
    </xdr:to>
    <xdr:sp macro="" textlink="">
      <xdr:nvSpPr>
        <xdr:cNvPr id="3" name="Rectangle 2"/>
        <xdr:cNvSpPr/>
      </xdr:nvSpPr>
      <xdr:spPr bwMode="auto">
        <a:xfrm>
          <a:off x="2562226" y="1666876"/>
          <a:ext cx="57150" cy="1028700"/>
        </a:xfrm>
        <a:prstGeom prst="rect">
          <a:avLst/>
        </a:prstGeom>
        <a:solidFill>
          <a:srgbClr val="6699FF"/>
        </a:solidFill>
        <a:ln w="3175">
          <a:solidFill>
            <a:schemeClr val="tx1"/>
          </a:solidFill>
          <a:round/>
          <a:headEnd type="triangle" w="med" len="med"/>
          <a:tailEnd type="triangle" w="med" len="med"/>
        </a:ln>
      </xdr:spPr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 baseline="300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oneCellAnchor>
    <xdr:from>
      <xdr:col>3</xdr:col>
      <xdr:colOff>600075</xdr:colOff>
      <xdr:row>0</xdr:row>
      <xdr:rowOff>47625</xdr:rowOff>
    </xdr:from>
    <xdr:ext cx="328167" cy="311496"/>
    <xdr:sp macro="" textlink="">
      <xdr:nvSpPr>
        <xdr:cNvPr id="4" name="TextBox 3"/>
        <xdr:cNvSpPr txBox="1"/>
      </xdr:nvSpPr>
      <xdr:spPr>
        <a:xfrm>
          <a:off x="2428875" y="47625"/>
          <a:ext cx="32816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A'</a:t>
          </a:r>
        </a:p>
      </xdr:txBody>
    </xdr:sp>
    <xdr:clientData/>
  </xdr:oneCellAnchor>
  <xdr:twoCellAnchor>
    <xdr:from>
      <xdr:col>3</xdr:col>
      <xdr:colOff>361950</xdr:colOff>
      <xdr:row>14</xdr:row>
      <xdr:rowOff>142875</xdr:rowOff>
    </xdr:from>
    <xdr:to>
      <xdr:col>5</xdr:col>
      <xdr:colOff>57150</xdr:colOff>
      <xdr:row>14</xdr:row>
      <xdr:rowOff>188594</xdr:rowOff>
    </xdr:to>
    <xdr:sp macro="" textlink="">
      <xdr:nvSpPr>
        <xdr:cNvPr id="5" name="Rectangle 4"/>
        <xdr:cNvSpPr/>
      </xdr:nvSpPr>
      <xdr:spPr>
        <a:xfrm>
          <a:off x="2190750" y="2809875"/>
          <a:ext cx="914400" cy="45719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161925</xdr:colOff>
      <xdr:row>12</xdr:row>
      <xdr:rowOff>152400</xdr:rowOff>
    </xdr:from>
    <xdr:to>
      <xdr:col>4</xdr:col>
      <xdr:colOff>161925</xdr:colOff>
      <xdr:row>14</xdr:row>
      <xdr:rowOff>85725</xdr:rowOff>
    </xdr:to>
    <xdr:cxnSp macro="">
      <xdr:nvCxnSpPr>
        <xdr:cNvPr id="8" name="Straight Arrow Connector 7"/>
        <xdr:cNvCxnSpPr/>
      </xdr:nvCxnSpPr>
      <xdr:spPr>
        <a:xfrm>
          <a:off x="2600325" y="2438400"/>
          <a:ext cx="0" cy="314325"/>
        </a:xfrm>
        <a:prstGeom prst="straightConnector1">
          <a:avLst/>
        </a:prstGeom>
        <a:ln w="571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O83"/>
  <sheetViews>
    <sheetView topLeftCell="A22" zoomScale="130" zoomScaleNormal="130" workbookViewId="0">
      <selection activeCell="C31" sqref="C31"/>
    </sheetView>
  </sheetViews>
  <sheetFormatPr defaultRowHeight="15" x14ac:dyDescent="0.25"/>
  <cols>
    <col min="3" max="3" width="9.85546875" customWidth="1"/>
    <col min="4" max="4" width="15.85546875" customWidth="1"/>
    <col min="6" max="6" width="9.85546875" customWidth="1"/>
  </cols>
  <sheetData>
    <row r="2" spans="2:7" x14ac:dyDescent="0.25">
      <c r="B2" s="8" t="s">
        <v>0</v>
      </c>
      <c r="D2" s="5" t="s">
        <v>17</v>
      </c>
      <c r="E2" s="5" t="s">
        <v>18</v>
      </c>
    </row>
    <row r="3" spans="2:7" x14ac:dyDescent="0.25">
      <c r="G3" t="s">
        <v>133</v>
      </c>
    </row>
    <row r="4" spans="2:7" x14ac:dyDescent="0.25">
      <c r="G4" t="s">
        <v>40</v>
      </c>
    </row>
    <row r="5" spans="2:7" x14ac:dyDescent="0.25">
      <c r="B5" s="5" t="s">
        <v>1</v>
      </c>
      <c r="C5" s="1"/>
      <c r="D5" s="1"/>
      <c r="E5" s="1"/>
      <c r="F5" s="1"/>
      <c r="G5" t="s">
        <v>2</v>
      </c>
    </row>
    <row r="7" spans="2:7" x14ac:dyDescent="0.25">
      <c r="B7" s="5" t="s">
        <v>19</v>
      </c>
      <c r="G7" t="s">
        <v>20</v>
      </c>
    </row>
    <row r="9" spans="2:7" x14ac:dyDescent="0.25">
      <c r="C9">
        <v>2</v>
      </c>
      <c r="E9" s="4">
        <v>1</v>
      </c>
      <c r="F9" s="4">
        <v>1</v>
      </c>
    </row>
    <row r="11" spans="2:7" x14ac:dyDescent="0.25">
      <c r="B11" t="s">
        <v>21</v>
      </c>
    </row>
    <row r="12" spans="2:7" x14ac:dyDescent="0.25">
      <c r="B12" t="s">
        <v>27</v>
      </c>
      <c r="C12">
        <f>C9+E9+F9</f>
        <v>4</v>
      </c>
      <c r="D12" t="s">
        <v>28</v>
      </c>
    </row>
    <row r="13" spans="2:7" x14ac:dyDescent="0.25">
      <c r="B13" t="s">
        <v>22</v>
      </c>
      <c r="C13">
        <v>3</v>
      </c>
      <c r="D13" t="s">
        <v>24</v>
      </c>
      <c r="F13" t="s">
        <v>45</v>
      </c>
    </row>
    <row r="14" spans="2:7" x14ac:dyDescent="0.25">
      <c r="B14" t="s">
        <v>23</v>
      </c>
      <c r="C14">
        <v>4</v>
      </c>
      <c r="D14" t="s">
        <v>24</v>
      </c>
    </row>
    <row r="15" spans="2:7" x14ac:dyDescent="0.25">
      <c r="B15" t="s">
        <v>41</v>
      </c>
      <c r="C15">
        <v>2</v>
      </c>
      <c r="D15" t="s">
        <v>25</v>
      </c>
      <c r="E15" t="s">
        <v>129</v>
      </c>
    </row>
    <row r="16" spans="2:7" x14ac:dyDescent="0.25">
      <c r="B16" t="s">
        <v>42</v>
      </c>
      <c r="C16">
        <v>1</v>
      </c>
      <c r="D16" t="s">
        <v>25</v>
      </c>
    </row>
    <row r="17" spans="2:8" x14ac:dyDescent="0.25">
      <c r="B17" t="s">
        <v>3</v>
      </c>
      <c r="C17">
        <v>35</v>
      </c>
      <c r="D17" t="s">
        <v>5</v>
      </c>
    </row>
    <row r="18" spans="2:8" x14ac:dyDescent="0.25">
      <c r="B18" t="s">
        <v>4</v>
      </c>
      <c r="C18">
        <v>250</v>
      </c>
      <c r="D18" t="s">
        <v>5</v>
      </c>
      <c r="F18" t="s">
        <v>32</v>
      </c>
      <c r="G18" s="4">
        <v>2400</v>
      </c>
      <c r="H18" t="s">
        <v>33</v>
      </c>
    </row>
    <row r="19" spans="2:8" x14ac:dyDescent="0.25">
      <c r="B19" s="2" t="s">
        <v>6</v>
      </c>
      <c r="C19">
        <v>0.8</v>
      </c>
      <c r="G19" s="4">
        <f>G18/100</f>
        <v>24</v>
      </c>
      <c r="H19" t="s">
        <v>34</v>
      </c>
    </row>
    <row r="20" spans="2:8" x14ac:dyDescent="0.25">
      <c r="B20" t="s">
        <v>7</v>
      </c>
      <c r="C20">
        <v>50</v>
      </c>
      <c r="D20" t="s">
        <v>8</v>
      </c>
    </row>
    <row r="23" spans="2:8" x14ac:dyDescent="0.25">
      <c r="B23" s="7" t="s">
        <v>9</v>
      </c>
      <c r="C23" t="s">
        <v>10</v>
      </c>
    </row>
    <row r="24" spans="2:8" x14ac:dyDescent="0.25">
      <c r="C24" s="3" t="s">
        <v>11</v>
      </c>
    </row>
    <row r="25" spans="2:8" x14ac:dyDescent="0.25">
      <c r="C25" s="3" t="s">
        <v>12</v>
      </c>
    </row>
    <row r="27" spans="2:8" x14ac:dyDescent="0.25">
      <c r="B27" s="7" t="s">
        <v>13</v>
      </c>
    </row>
    <row r="28" spans="2:8" x14ac:dyDescent="0.25">
      <c r="B28" s="7" t="s">
        <v>26</v>
      </c>
    </row>
    <row r="29" spans="2:8" x14ac:dyDescent="0.25">
      <c r="B29" s="9" t="s">
        <v>29</v>
      </c>
      <c r="C29" t="s">
        <v>141</v>
      </c>
      <c r="F29" s="4" t="s">
        <v>30</v>
      </c>
      <c r="G29" t="s">
        <v>31</v>
      </c>
    </row>
    <row r="30" spans="2:8" x14ac:dyDescent="0.25">
      <c r="B30" s="9" t="s">
        <v>29</v>
      </c>
      <c r="C30" s="28">
        <v>0.45</v>
      </c>
      <c r="D30" t="s">
        <v>28</v>
      </c>
      <c r="F30" s="4" t="s">
        <v>30</v>
      </c>
      <c r="G30" s="28">
        <v>0.2</v>
      </c>
      <c r="H30" t="s">
        <v>28</v>
      </c>
    </row>
    <row r="31" spans="2:8" x14ac:dyDescent="0.25">
      <c r="B31" s="9" t="s">
        <v>29</v>
      </c>
      <c r="C31" s="4">
        <f>C30*1000</f>
        <v>450</v>
      </c>
      <c r="D31" t="s">
        <v>8</v>
      </c>
      <c r="F31" s="4" t="s">
        <v>30</v>
      </c>
      <c r="G31" s="4">
        <f>G30*1000</f>
        <v>200</v>
      </c>
      <c r="H31" t="s">
        <v>8</v>
      </c>
    </row>
    <row r="32" spans="2:8" x14ac:dyDescent="0.25">
      <c r="B32" s="7"/>
    </row>
    <row r="33" spans="2:15" x14ac:dyDescent="0.25">
      <c r="B33" s="10" t="s">
        <v>35</v>
      </c>
      <c r="D33" t="s">
        <v>36</v>
      </c>
      <c r="J33" s="8"/>
      <c r="L33" s="5" t="s">
        <v>142</v>
      </c>
      <c r="M33" s="5" t="s">
        <v>143</v>
      </c>
    </row>
    <row r="34" spans="2:15" x14ac:dyDescent="0.25">
      <c r="B34" s="7" t="s">
        <v>128</v>
      </c>
      <c r="D34">
        <f>G30*C30*G18</f>
        <v>216.00000000000003</v>
      </c>
      <c r="E34" t="s">
        <v>37</v>
      </c>
      <c r="O34" t="s">
        <v>144</v>
      </c>
    </row>
    <row r="35" spans="2:15" x14ac:dyDescent="0.25">
      <c r="B35" s="7"/>
      <c r="D35">
        <f>D34/1000</f>
        <v>0.21600000000000003</v>
      </c>
      <c r="E35" t="s">
        <v>131</v>
      </c>
    </row>
    <row r="36" spans="2:15" x14ac:dyDescent="0.25">
      <c r="B36" s="7"/>
      <c r="J36" s="5" t="s">
        <v>1</v>
      </c>
      <c r="K36" s="1"/>
      <c r="L36" s="1"/>
      <c r="M36" s="1"/>
      <c r="N36" s="1"/>
      <c r="O36" t="s">
        <v>2</v>
      </c>
    </row>
    <row r="37" spans="2:15" x14ac:dyDescent="0.25">
      <c r="B37" s="7" t="s">
        <v>38</v>
      </c>
    </row>
    <row r="38" spans="2:15" x14ac:dyDescent="0.25">
      <c r="B38" s="7"/>
      <c r="C38" t="s">
        <v>39</v>
      </c>
      <c r="D38" t="s">
        <v>130</v>
      </c>
      <c r="G38" t="s">
        <v>39</v>
      </c>
      <c r="H38" s="11">
        <f>1.2*C15+1.6*C16+1.2*D35</f>
        <v>4.2591999999999999</v>
      </c>
      <c r="I38" t="s">
        <v>50</v>
      </c>
      <c r="J38" s="5" t="s">
        <v>19</v>
      </c>
      <c r="O38" t="s">
        <v>20</v>
      </c>
    </row>
    <row r="39" spans="2:15" x14ac:dyDescent="0.25">
      <c r="B39" s="7"/>
      <c r="C39" t="s">
        <v>43</v>
      </c>
      <c r="D39" t="s">
        <v>47</v>
      </c>
      <c r="G39" t="s">
        <v>48</v>
      </c>
      <c r="H39" s="11">
        <f>1.2*C13</f>
        <v>3.5999999999999996</v>
      </c>
      <c r="I39" t="s">
        <v>24</v>
      </c>
    </row>
    <row r="40" spans="2:15" x14ac:dyDescent="0.25">
      <c r="B40" s="7"/>
      <c r="C40" t="s">
        <v>44</v>
      </c>
      <c r="D40" t="s">
        <v>46</v>
      </c>
      <c r="G40" t="s">
        <v>49</v>
      </c>
      <c r="H40" s="11">
        <f>1.2*C14</f>
        <v>4.8</v>
      </c>
      <c r="I40" t="s">
        <v>24</v>
      </c>
      <c r="K40">
        <v>2</v>
      </c>
      <c r="M40" s="53">
        <v>1</v>
      </c>
      <c r="N40" s="53">
        <v>1</v>
      </c>
    </row>
    <row r="41" spans="2:15" x14ac:dyDescent="0.25">
      <c r="B41" s="7"/>
    </row>
    <row r="42" spans="2:15" x14ac:dyDescent="0.25">
      <c r="B42" s="7" t="s">
        <v>51</v>
      </c>
      <c r="I42" s="52" t="s">
        <v>59</v>
      </c>
    </row>
    <row r="43" spans="2:15" x14ac:dyDescent="0.25">
      <c r="B43" s="4" t="s">
        <v>14</v>
      </c>
      <c r="C43" s="2" t="s">
        <v>15</v>
      </c>
    </row>
    <row r="44" spans="2:15" x14ac:dyDescent="0.25">
      <c r="C44" t="s">
        <v>52</v>
      </c>
      <c r="H44" s="6">
        <f>D45</f>
        <v>11.5184</v>
      </c>
    </row>
    <row r="45" spans="2:15" x14ac:dyDescent="0.25">
      <c r="C45" t="s">
        <v>53</v>
      </c>
      <c r="D45" s="6">
        <f>(H38*C12*0.5*C12+H39*(E9+F9)+H40*F9)/C12</f>
        <v>11.5184</v>
      </c>
      <c r="E45" t="s">
        <v>24</v>
      </c>
      <c r="K45" s="63">
        <f>D45-H38*C9</f>
        <v>3</v>
      </c>
    </row>
    <row r="46" spans="2:15" x14ac:dyDescent="0.25">
      <c r="H46" s="4" t="s">
        <v>1</v>
      </c>
      <c r="I46" s="51"/>
      <c r="J46" s="1"/>
      <c r="K46" s="1"/>
      <c r="L46" s="1"/>
      <c r="M46" s="4" t="s">
        <v>2</v>
      </c>
    </row>
    <row r="47" spans="2:15" x14ac:dyDescent="0.25">
      <c r="C47" s="2" t="s">
        <v>16</v>
      </c>
    </row>
    <row r="48" spans="2:15" x14ac:dyDescent="0.25">
      <c r="C48" s="3" t="s">
        <v>54</v>
      </c>
      <c r="J48" s="13">
        <f>K45-H39</f>
        <v>-0.59999999999999964</v>
      </c>
      <c r="L48" s="4"/>
    </row>
    <row r="49" spans="2:13" x14ac:dyDescent="0.25">
      <c r="C49" t="s">
        <v>55</v>
      </c>
      <c r="D49" s="6">
        <f>(H38*C12*0.5*C12+H39*C9+H40*(C9+E9))/C12</f>
        <v>13.9184</v>
      </c>
      <c r="E49" t="s">
        <v>24</v>
      </c>
      <c r="K49" s="13">
        <f>J48-H38*E9</f>
        <v>-4.8591999999999995</v>
      </c>
    </row>
    <row r="51" spans="2:13" x14ac:dyDescent="0.25">
      <c r="C51" s="12" t="s">
        <v>56</v>
      </c>
      <c r="K51" s="13">
        <f>K49-H40</f>
        <v>-9.6591999999999985</v>
      </c>
    </row>
    <row r="52" spans="2:13" x14ac:dyDescent="0.25">
      <c r="C52" t="s">
        <v>58</v>
      </c>
      <c r="M52" s="13">
        <f>K51-H38*F9</f>
        <v>-13.918399999999998</v>
      </c>
    </row>
    <row r="53" spans="2:13" x14ac:dyDescent="0.25">
      <c r="C53" s="6">
        <f>D45+D49</f>
        <v>25.436799999999998</v>
      </c>
      <c r="D53" s="4" t="s">
        <v>57</v>
      </c>
      <c r="E53" s="13">
        <f>H38*C12+H39+H40</f>
        <v>25.436800000000002</v>
      </c>
      <c r="I53" s="65" t="s">
        <v>135</v>
      </c>
      <c r="J53" s="65"/>
      <c r="K53" s="4" t="s">
        <v>136</v>
      </c>
      <c r="L53" s="4" t="s">
        <v>136</v>
      </c>
    </row>
    <row r="55" spans="2:13" x14ac:dyDescent="0.25">
      <c r="B55" s="7" t="s">
        <v>60</v>
      </c>
    </row>
    <row r="56" spans="2:13" x14ac:dyDescent="0.25">
      <c r="C56" t="s">
        <v>62</v>
      </c>
    </row>
    <row r="58" spans="2:13" x14ac:dyDescent="0.25">
      <c r="C58" t="s">
        <v>61</v>
      </c>
      <c r="D58" s="13">
        <f>D45*C9-0.5*H38*C9^2</f>
        <v>14.5184</v>
      </c>
      <c r="E58" t="s">
        <v>63</v>
      </c>
    </row>
    <row r="59" spans="2:13" x14ac:dyDescent="0.25">
      <c r="C59" t="s">
        <v>91</v>
      </c>
      <c r="D59" s="13">
        <f>D58*1000</f>
        <v>14518.4</v>
      </c>
      <c r="E59" t="s">
        <v>90</v>
      </c>
      <c r="G59" t="s">
        <v>92</v>
      </c>
      <c r="H59" s="4">
        <v>10</v>
      </c>
      <c r="I59" t="s">
        <v>93</v>
      </c>
    </row>
    <row r="60" spans="2:13" x14ac:dyDescent="0.25">
      <c r="C60" t="s">
        <v>91</v>
      </c>
      <c r="D60" s="13">
        <f>D59*H59</f>
        <v>145184</v>
      </c>
      <c r="E60" t="s">
        <v>94</v>
      </c>
    </row>
    <row r="61" spans="2:13" x14ac:dyDescent="0.25">
      <c r="C61" t="s">
        <v>91</v>
      </c>
      <c r="D61" s="13">
        <f>D60*1000</f>
        <v>145184000</v>
      </c>
      <c r="E61" t="s">
        <v>95</v>
      </c>
    </row>
    <row r="62" spans="2:13" x14ac:dyDescent="0.25">
      <c r="C62" t="s">
        <v>91</v>
      </c>
      <c r="D62" s="50">
        <f>D61</f>
        <v>145184000</v>
      </c>
      <c r="E62" t="s">
        <v>95</v>
      </c>
    </row>
    <row r="64" spans="2:13" x14ac:dyDescent="0.25">
      <c r="B64" s="7" t="s">
        <v>64</v>
      </c>
    </row>
    <row r="65" spans="3:8" x14ac:dyDescent="0.25">
      <c r="C65" s="14" t="s">
        <v>65</v>
      </c>
      <c r="D65" t="s">
        <v>66</v>
      </c>
    </row>
    <row r="66" spans="3:8" x14ac:dyDescent="0.25">
      <c r="C66" s="20" t="s">
        <v>74</v>
      </c>
      <c r="D66" s="21">
        <f>1.4/C18</f>
        <v>5.5999999999999999E-3</v>
      </c>
    </row>
    <row r="68" spans="3:8" ht="27" customHeight="1" x14ac:dyDescent="0.45">
      <c r="C68" s="16" t="s">
        <v>3</v>
      </c>
      <c r="D68" s="17">
        <v>35</v>
      </c>
      <c r="E68" t="s">
        <v>5</v>
      </c>
      <c r="G68" s="15" t="s">
        <v>67</v>
      </c>
    </row>
    <row r="69" spans="3:8" x14ac:dyDescent="0.25">
      <c r="C69" s="7" t="s">
        <v>71</v>
      </c>
      <c r="G69" s="2" t="s">
        <v>68</v>
      </c>
    </row>
    <row r="70" spans="3:8" x14ac:dyDescent="0.25">
      <c r="G70" s="19" t="s">
        <v>69</v>
      </c>
      <c r="H70" s="18">
        <f>0.85-((D68-30)/7)*0.05</f>
        <v>0.81428571428571428</v>
      </c>
    </row>
    <row r="71" spans="3:8" x14ac:dyDescent="0.25">
      <c r="C71" t="s">
        <v>132</v>
      </c>
      <c r="G71" s="19"/>
      <c r="H71" s="18"/>
    </row>
    <row r="72" spans="3:8" x14ac:dyDescent="0.25">
      <c r="G72" s="19"/>
      <c r="H72" s="18"/>
    </row>
    <row r="77" spans="3:8" x14ac:dyDescent="0.25">
      <c r="C77" s="14" t="s">
        <v>70</v>
      </c>
      <c r="D77">
        <f>0.85*C17*H70/C18*(600/(600+C18))</f>
        <v>6.8400000000000002E-2</v>
      </c>
    </row>
    <row r="78" spans="3:8" x14ac:dyDescent="0.25">
      <c r="C78" s="14" t="s">
        <v>72</v>
      </c>
      <c r="D78" t="s">
        <v>73</v>
      </c>
    </row>
    <row r="79" spans="3:8" x14ac:dyDescent="0.25">
      <c r="C79" s="20" t="s">
        <v>75</v>
      </c>
      <c r="D79" s="22">
        <f>0.5*D77</f>
        <v>3.4200000000000001E-2</v>
      </c>
    </row>
    <row r="81" spans="3:8" x14ac:dyDescent="0.25">
      <c r="C81" t="s">
        <v>76</v>
      </c>
      <c r="D81" s="24" t="s">
        <v>77</v>
      </c>
      <c r="E81" s="23"/>
      <c r="G81" s="44"/>
      <c r="H81" s="4"/>
    </row>
    <row r="83" spans="3:8" x14ac:dyDescent="0.25">
      <c r="C83" s="44">
        <f>D66</f>
        <v>5.5999999999999999E-3</v>
      </c>
      <c r="D83" s="4" t="s">
        <v>123</v>
      </c>
      <c r="E83">
        <f>D79</f>
        <v>3.4200000000000001E-2</v>
      </c>
    </row>
  </sheetData>
  <mergeCells count="1">
    <mergeCell ref="I53:J53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Equation.3" shapeId="1026" r:id="rId4">
          <objectPr defaultSize="0" autoPict="0" r:id="rId5">
            <anchor moveWithCells="1" sizeWithCells="1">
              <from>
                <xdr:col>2</xdr:col>
                <xdr:colOff>28575</xdr:colOff>
                <xdr:row>73</xdr:row>
                <xdr:rowOff>0</xdr:rowOff>
              </from>
              <to>
                <xdr:col>5</xdr:col>
                <xdr:colOff>381000</xdr:colOff>
                <xdr:row>75</xdr:row>
                <xdr:rowOff>9525</xdr:rowOff>
              </to>
            </anchor>
          </objectPr>
        </oleObject>
      </mc:Choice>
      <mc:Fallback>
        <oleObject progId="Equation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T27"/>
  <sheetViews>
    <sheetView workbookViewId="0">
      <selection activeCell="C11" sqref="C11"/>
    </sheetView>
  </sheetViews>
  <sheetFormatPr defaultRowHeight="15" x14ac:dyDescent="0.25"/>
  <cols>
    <col min="2" max="2" width="11.42578125" customWidth="1"/>
    <col min="3" max="3" width="9.28515625" customWidth="1"/>
    <col min="4" max="4" width="10.7109375" customWidth="1"/>
    <col min="5" max="5" width="10.42578125" customWidth="1"/>
    <col min="6" max="6" width="12.85546875" customWidth="1"/>
    <col min="7" max="7" width="26" customWidth="1"/>
    <col min="8" max="8" width="11.5703125" customWidth="1"/>
    <col min="9" max="9" width="5.85546875" customWidth="1"/>
    <col min="10" max="10" width="5" customWidth="1"/>
    <col min="11" max="11" width="9.7109375" customWidth="1"/>
    <col min="13" max="13" width="11.42578125" customWidth="1"/>
    <col min="14" max="14" width="8.42578125" customWidth="1"/>
    <col min="15" max="16" width="5.5703125" customWidth="1"/>
    <col min="17" max="17" width="8.42578125" customWidth="1"/>
    <col min="18" max="18" width="8.5703125" customWidth="1"/>
    <col min="19" max="19" width="11.140625" customWidth="1"/>
    <col min="20" max="20" width="21.42578125" customWidth="1"/>
  </cols>
  <sheetData>
    <row r="2" spans="2:8" ht="21" x14ac:dyDescent="0.35">
      <c r="B2" s="25" t="s">
        <v>85</v>
      </c>
    </row>
    <row r="3" spans="2:8" ht="15.75" customHeight="1" x14ac:dyDescent="0.25"/>
    <row r="4" spans="2:8" ht="15.75" customHeight="1" x14ac:dyDescent="0.25">
      <c r="B4" s="8" t="s">
        <v>86</v>
      </c>
    </row>
    <row r="5" spans="2:8" x14ac:dyDescent="0.25">
      <c r="B5" t="s">
        <v>29</v>
      </c>
      <c r="C5" s="4">
        <f>'beban-reksi tumpuan-Mmax'!C31</f>
        <v>450</v>
      </c>
      <c r="D5" t="s">
        <v>8</v>
      </c>
    </row>
    <row r="6" spans="2:8" x14ac:dyDescent="0.25">
      <c r="B6" t="s">
        <v>30</v>
      </c>
      <c r="C6" s="4">
        <f>'beban-reksi tumpuan-Mmax'!G31</f>
        <v>200</v>
      </c>
      <c r="D6" t="s">
        <v>8</v>
      </c>
    </row>
    <row r="7" spans="2:8" x14ac:dyDescent="0.25">
      <c r="B7" t="s">
        <v>7</v>
      </c>
      <c r="C7" s="4">
        <f>'beban-reksi tumpuan-Mmax'!C20</f>
        <v>50</v>
      </c>
      <c r="D7" t="s">
        <v>8</v>
      </c>
    </row>
    <row r="8" spans="2:8" x14ac:dyDescent="0.25">
      <c r="B8" t="s">
        <v>87</v>
      </c>
      <c r="C8" s="4">
        <f>C5-C7</f>
        <v>400</v>
      </c>
      <c r="D8" t="s">
        <v>8</v>
      </c>
    </row>
    <row r="9" spans="2:8" x14ac:dyDescent="0.25">
      <c r="B9" s="14" t="s">
        <v>96</v>
      </c>
      <c r="C9" s="4">
        <f>'beban-reksi tumpuan-Mmax'!C19</f>
        <v>0.8</v>
      </c>
    </row>
    <row r="10" spans="2:8" x14ac:dyDescent="0.25">
      <c r="B10" s="14" t="s">
        <v>3</v>
      </c>
      <c r="C10" s="4">
        <f>'beban-reksi tumpuan-Mmax'!C17</f>
        <v>35</v>
      </c>
      <c r="D10" t="s">
        <v>101</v>
      </c>
    </row>
    <row r="11" spans="2:8" x14ac:dyDescent="0.25">
      <c r="B11" s="14" t="s">
        <v>100</v>
      </c>
      <c r="C11" s="4">
        <f>'beban-reksi tumpuan-Mmax'!C18</f>
        <v>250</v>
      </c>
      <c r="D11" t="s">
        <v>101</v>
      </c>
    </row>
    <row r="12" spans="2:8" x14ac:dyDescent="0.25">
      <c r="B12" s="14" t="s">
        <v>65</v>
      </c>
      <c r="C12" s="4">
        <f>'beban-reksi tumpuan-Mmax'!D66</f>
        <v>5.5999999999999999E-3</v>
      </c>
      <c r="F12" s="24" t="s">
        <v>115</v>
      </c>
    </row>
    <row r="13" spans="2:8" x14ac:dyDescent="0.25">
      <c r="B13" s="14" t="s">
        <v>72</v>
      </c>
      <c r="C13" s="4">
        <f>'beban-reksi tumpuan-Mmax'!D79</f>
        <v>3.4200000000000001E-2</v>
      </c>
    </row>
    <row r="14" spans="2:8" x14ac:dyDescent="0.25">
      <c r="B14" t="s">
        <v>112</v>
      </c>
      <c r="C14" s="4">
        <v>25</v>
      </c>
      <c r="D14" t="s">
        <v>113</v>
      </c>
      <c r="F14" s="46" t="s">
        <v>124</v>
      </c>
      <c r="G14" s="45" t="s">
        <v>77</v>
      </c>
    </row>
    <row r="15" spans="2:8" x14ac:dyDescent="0.25">
      <c r="B15" s="14" t="s">
        <v>114</v>
      </c>
      <c r="C15" s="4">
        <v>8</v>
      </c>
      <c r="D15" t="s">
        <v>8</v>
      </c>
      <c r="F15" s="47" t="s">
        <v>125</v>
      </c>
      <c r="G15" s="45" t="s">
        <v>127</v>
      </c>
      <c r="H15" s="24" t="s">
        <v>126</v>
      </c>
    </row>
    <row r="17" spans="2:20" x14ac:dyDescent="0.25">
      <c r="B17" s="14"/>
      <c r="C17" s="4"/>
      <c r="F17">
        <f>C12</f>
        <v>5.5999999999999999E-3</v>
      </c>
      <c r="G17" s="49">
        <f>G25</f>
        <v>2.5394604856343886E-2</v>
      </c>
      <c r="H17" s="48">
        <f>C13</f>
        <v>3.4200000000000001E-2</v>
      </c>
    </row>
    <row r="18" spans="2:20" ht="15.75" x14ac:dyDescent="0.25">
      <c r="B18" s="26" t="s">
        <v>99</v>
      </c>
      <c r="C18" s="27"/>
    </row>
    <row r="20" spans="2:20" x14ac:dyDescent="0.25">
      <c r="B20" s="66" t="s">
        <v>134</v>
      </c>
      <c r="C20" s="30" t="s">
        <v>78</v>
      </c>
      <c r="D20" s="30" t="s">
        <v>80</v>
      </c>
      <c r="E20" s="30" t="s">
        <v>82</v>
      </c>
      <c r="F20" s="30" t="s">
        <v>97</v>
      </c>
      <c r="G20" s="31" t="s">
        <v>88</v>
      </c>
      <c r="H20" s="71" t="s">
        <v>118</v>
      </c>
      <c r="I20" s="71"/>
      <c r="J20" s="71"/>
      <c r="K20" s="71"/>
      <c r="L20" s="71"/>
      <c r="M20" s="72"/>
      <c r="N20" s="70" t="s">
        <v>139</v>
      </c>
      <c r="O20" s="71"/>
      <c r="P20" s="71"/>
      <c r="Q20" s="71"/>
      <c r="R20" s="71"/>
      <c r="S20" s="71"/>
      <c r="T20" s="32" t="s">
        <v>122</v>
      </c>
    </row>
    <row r="21" spans="2:20" x14ac:dyDescent="0.25">
      <c r="B21" s="67"/>
      <c r="C21" s="33"/>
      <c r="D21" s="34" t="s">
        <v>81</v>
      </c>
      <c r="E21" s="34" t="s">
        <v>83</v>
      </c>
      <c r="F21" s="34" t="s">
        <v>98</v>
      </c>
      <c r="G21" s="35" t="s">
        <v>89</v>
      </c>
      <c r="H21" s="34" t="s">
        <v>102</v>
      </c>
      <c r="I21" s="69" t="s">
        <v>140</v>
      </c>
      <c r="J21" s="69"/>
      <c r="K21" s="34" t="s">
        <v>106</v>
      </c>
      <c r="L21" s="34" t="s">
        <v>108</v>
      </c>
      <c r="M21" s="59" t="s">
        <v>110</v>
      </c>
      <c r="N21" s="54" t="s">
        <v>116</v>
      </c>
      <c r="O21" s="69" t="s">
        <v>140</v>
      </c>
      <c r="P21" s="69"/>
      <c r="Q21" s="34" t="s">
        <v>120</v>
      </c>
      <c r="R21" s="34" t="s">
        <v>121</v>
      </c>
      <c r="S21" s="34" t="s">
        <v>110</v>
      </c>
      <c r="T21" s="33"/>
    </row>
    <row r="22" spans="2:20" x14ac:dyDescent="0.25">
      <c r="B22" s="67"/>
      <c r="C22" s="34"/>
      <c r="D22" s="33"/>
      <c r="E22" s="33"/>
      <c r="F22" s="34"/>
      <c r="G22" s="34"/>
      <c r="H22" s="36"/>
      <c r="I22" s="34" t="s">
        <v>104</v>
      </c>
      <c r="J22" s="36" t="s">
        <v>105</v>
      </c>
      <c r="K22" s="34"/>
      <c r="L22" s="34"/>
      <c r="M22" s="59" t="s">
        <v>111</v>
      </c>
      <c r="N22" s="55" t="s">
        <v>117</v>
      </c>
      <c r="O22" s="34" t="s">
        <v>104</v>
      </c>
      <c r="P22" s="36" t="s">
        <v>105</v>
      </c>
      <c r="Q22" s="34"/>
      <c r="R22" s="34"/>
      <c r="S22" s="34" t="s">
        <v>111</v>
      </c>
      <c r="T22" s="33"/>
    </row>
    <row r="23" spans="2:20" ht="15.75" thickBot="1" x14ac:dyDescent="0.3">
      <c r="B23" s="68"/>
      <c r="C23" s="37" t="s">
        <v>79</v>
      </c>
      <c r="D23" s="37" t="s">
        <v>79</v>
      </c>
      <c r="E23" s="37" t="s">
        <v>84</v>
      </c>
      <c r="F23" s="38"/>
      <c r="G23" s="38"/>
      <c r="H23" s="37" t="s">
        <v>103</v>
      </c>
      <c r="I23" s="37" t="s">
        <v>107</v>
      </c>
      <c r="J23" s="38"/>
      <c r="K23" s="37" t="s">
        <v>103</v>
      </c>
      <c r="L23" s="37" t="s">
        <v>109</v>
      </c>
      <c r="M23" s="60" t="s">
        <v>119</v>
      </c>
      <c r="N23" s="56" t="s">
        <v>103</v>
      </c>
      <c r="O23" s="37" t="s">
        <v>107</v>
      </c>
      <c r="P23" s="38"/>
      <c r="Q23" s="37" t="s">
        <v>103</v>
      </c>
      <c r="R23" s="37" t="s">
        <v>109</v>
      </c>
      <c r="S23" s="37" t="s">
        <v>119</v>
      </c>
      <c r="T23" s="39"/>
    </row>
    <row r="24" spans="2:20" ht="15.75" thickTop="1" x14ac:dyDescent="0.25">
      <c r="B24" s="41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61"/>
      <c r="N24" s="57"/>
      <c r="O24" s="40"/>
      <c r="P24" s="40"/>
      <c r="Q24" s="40"/>
      <c r="R24" s="40"/>
      <c r="S24" s="41"/>
      <c r="T24" s="41"/>
    </row>
    <row r="25" spans="2:20" x14ac:dyDescent="0.25">
      <c r="B25" s="34" t="s">
        <v>137</v>
      </c>
      <c r="C25" s="42">
        <f>'beban-reksi tumpuan-Mmax'!D61</f>
        <v>145184000</v>
      </c>
      <c r="D25" s="42">
        <f>C25/C9</f>
        <v>181480000</v>
      </c>
      <c r="E25" s="43">
        <f>D25/(C6*C8^2)</f>
        <v>5.6712499999999997</v>
      </c>
      <c r="F25" s="34">
        <f>C11/(0.85*C10)</f>
        <v>8.4033613445378155</v>
      </c>
      <c r="G25" s="34">
        <f>1/F25*(1-(1-(2*F25*E25)/C11)^(1/2))</f>
        <v>2.5394604856343886E-2</v>
      </c>
      <c r="H25" s="34">
        <f>G25*C6*C8</f>
        <v>2031.5683885075109</v>
      </c>
      <c r="I25" s="34">
        <v>2</v>
      </c>
      <c r="J25" s="34">
        <v>25</v>
      </c>
      <c r="K25" s="67">
        <f>0.25*3.14*J25^2*I25+0.25*3.15*J26^2*I26</f>
        <v>2457.8125</v>
      </c>
      <c r="L25" s="34">
        <f>K25-H25</f>
        <v>426.24411149248908</v>
      </c>
      <c r="M25" s="59">
        <f>($C$6-(2*$C$14+2*$C$15+I25*J25))/(I25-1)</f>
        <v>84</v>
      </c>
      <c r="N25" s="54">
        <f>0.5*H25</f>
        <v>1015.7841942537555</v>
      </c>
      <c r="O25" s="34">
        <v>3</v>
      </c>
      <c r="P25" s="34">
        <v>25</v>
      </c>
      <c r="Q25" s="67">
        <f>0.25*3.14*P25^2*O25+0.25*3.15*P26^2*O26</f>
        <v>1471.875</v>
      </c>
      <c r="R25" s="34">
        <f>Q25-N25</f>
        <v>456.09080574624454</v>
      </c>
      <c r="S25" s="34">
        <f>($C$6-(2*$C$14+2*$C$15+O25*P25))/(O25-1)</f>
        <v>29.5</v>
      </c>
      <c r="T25" s="33"/>
    </row>
    <row r="26" spans="2:20" x14ac:dyDescent="0.25">
      <c r="B26" s="34" t="s">
        <v>138</v>
      </c>
      <c r="C26" s="34"/>
      <c r="D26" s="34"/>
      <c r="E26" s="34"/>
      <c r="F26" s="34"/>
      <c r="G26" s="34"/>
      <c r="H26" s="34"/>
      <c r="I26" s="34">
        <v>3</v>
      </c>
      <c r="J26" s="34">
        <v>25</v>
      </c>
      <c r="K26" s="67"/>
      <c r="L26" s="34"/>
      <c r="M26" s="59">
        <f>($C$6-(2*$C$14+2*$C$15+I26*J26))/(I26-1)</f>
        <v>29.5</v>
      </c>
      <c r="N26" s="54"/>
      <c r="O26" s="34"/>
      <c r="P26" s="34"/>
      <c r="Q26" s="67"/>
      <c r="R26" s="34"/>
      <c r="S26" s="33"/>
      <c r="T26" s="33"/>
    </row>
    <row r="27" spans="2:20" ht="32.25" customHeight="1" x14ac:dyDescent="0.25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2"/>
      <c r="N27" s="58"/>
      <c r="O27" s="29"/>
      <c r="P27" s="29"/>
      <c r="Q27" s="29"/>
      <c r="R27" s="29"/>
      <c r="S27" s="29"/>
      <c r="T27" s="29"/>
    </row>
  </sheetData>
  <mergeCells count="7">
    <mergeCell ref="B20:B23"/>
    <mergeCell ref="O21:P21"/>
    <mergeCell ref="N20:S20"/>
    <mergeCell ref="Q25:Q26"/>
    <mergeCell ref="I21:J21"/>
    <mergeCell ref="K25:K26"/>
    <mergeCell ref="H20:M20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66675</xdr:colOff>
                <xdr:row>1</xdr:row>
                <xdr:rowOff>238125</xdr:rowOff>
              </from>
              <to>
                <xdr:col>6</xdr:col>
                <xdr:colOff>1438275</xdr:colOff>
                <xdr:row>9</xdr:row>
                <xdr:rowOff>133350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5"/>
  <sheetViews>
    <sheetView tabSelected="1" topLeftCell="A45" zoomScale="160" zoomScaleNormal="160" workbookViewId="0">
      <selection activeCell="C54" sqref="C54"/>
    </sheetView>
  </sheetViews>
  <sheetFormatPr defaultRowHeight="15" x14ac:dyDescent="0.25"/>
  <cols>
    <col min="2" max="2" width="16.5703125" customWidth="1"/>
  </cols>
  <sheetData>
    <row r="2" spans="2:12" x14ac:dyDescent="0.25">
      <c r="B2" s="7" t="s">
        <v>176</v>
      </c>
      <c r="F2" t="s">
        <v>177</v>
      </c>
    </row>
    <row r="3" spans="2:12" x14ac:dyDescent="0.25">
      <c r="B3" t="s">
        <v>145</v>
      </c>
      <c r="C3">
        <v>800</v>
      </c>
      <c r="D3" t="s">
        <v>150</v>
      </c>
    </row>
    <row r="4" spans="2:12" x14ac:dyDescent="0.25">
      <c r="B4" s="74" t="s">
        <v>146</v>
      </c>
    </row>
    <row r="5" spans="2:12" x14ac:dyDescent="0.25">
      <c r="B5" t="s">
        <v>147</v>
      </c>
      <c r="C5">
        <v>1.7250000000000001</v>
      </c>
      <c r="D5" t="s">
        <v>28</v>
      </c>
    </row>
    <row r="6" spans="2:12" x14ac:dyDescent="0.25">
      <c r="B6" t="s">
        <v>148</v>
      </c>
      <c r="C6">
        <v>4</v>
      </c>
      <c r="D6" t="s">
        <v>28</v>
      </c>
    </row>
    <row r="7" spans="2:12" x14ac:dyDescent="0.25">
      <c r="B7" t="s">
        <v>180</v>
      </c>
      <c r="C7">
        <v>2400</v>
      </c>
      <c r="D7" t="s">
        <v>33</v>
      </c>
      <c r="G7" s="5" t="s">
        <v>159</v>
      </c>
      <c r="H7" s="75">
        <f>F14</f>
        <v>771.61875000000009</v>
      </c>
      <c r="I7" t="s">
        <v>37</v>
      </c>
    </row>
    <row r="8" spans="2:12" x14ac:dyDescent="0.25">
      <c r="B8" s="73" t="s">
        <v>149</v>
      </c>
      <c r="C8" s="75">
        <f>0.5*(C6/C5-0.5)*C3*C5^2/C6</f>
        <v>541.21875000000011</v>
      </c>
      <c r="D8" t="s">
        <v>37</v>
      </c>
    </row>
    <row r="9" spans="2:12" x14ac:dyDescent="0.25">
      <c r="B9" t="s">
        <v>151</v>
      </c>
      <c r="F9" s="48">
        <v>4</v>
      </c>
      <c r="I9">
        <v>7</v>
      </c>
    </row>
    <row r="10" spans="2:12" x14ac:dyDescent="0.25">
      <c r="B10" t="s">
        <v>152</v>
      </c>
      <c r="C10">
        <f>1/10*C6</f>
        <v>0.4</v>
      </c>
      <c r="D10" t="s">
        <v>28</v>
      </c>
      <c r="G10" t="s">
        <v>160</v>
      </c>
      <c r="H10" s="5" t="s">
        <v>161</v>
      </c>
    </row>
    <row r="11" spans="2:12" x14ac:dyDescent="0.25">
      <c r="B11" t="s">
        <v>153</v>
      </c>
      <c r="C11">
        <f>0.5*C10</f>
        <v>0.2</v>
      </c>
      <c r="D11" t="s">
        <v>28</v>
      </c>
      <c r="F11" t="s">
        <v>157</v>
      </c>
      <c r="I11" t="s">
        <v>158</v>
      </c>
    </row>
    <row r="12" spans="2:12" x14ac:dyDescent="0.25">
      <c r="B12" t="s">
        <v>154</v>
      </c>
      <c r="C12" s="75">
        <f>1.2*C10*C11*2400</f>
        <v>230.4</v>
      </c>
      <c r="D12" t="s">
        <v>37</v>
      </c>
      <c r="G12" t="s">
        <v>178</v>
      </c>
    </row>
    <row r="13" spans="2:12" x14ac:dyDescent="0.25">
      <c r="C13" t="s">
        <v>179</v>
      </c>
      <c r="J13" t="s">
        <v>162</v>
      </c>
      <c r="K13" t="s">
        <v>163</v>
      </c>
    </row>
    <row r="14" spans="2:12" x14ac:dyDescent="0.25">
      <c r="B14" t="s">
        <v>155</v>
      </c>
      <c r="C14" t="s">
        <v>156</v>
      </c>
      <c r="F14" s="75">
        <f>C8+C12</f>
        <v>771.61875000000009</v>
      </c>
      <c r="G14" t="s">
        <v>37</v>
      </c>
      <c r="K14">
        <f>1/12*F14*C6^2</f>
        <v>1028.825</v>
      </c>
      <c r="L14" t="s">
        <v>90</v>
      </c>
    </row>
    <row r="15" spans="2:12" x14ac:dyDescent="0.25">
      <c r="J15" t="s">
        <v>164</v>
      </c>
    </row>
    <row r="16" spans="2:12" x14ac:dyDescent="0.25">
      <c r="J16" t="s">
        <v>165</v>
      </c>
      <c r="K16" t="s">
        <v>166</v>
      </c>
    </row>
    <row r="17" spans="2:12" x14ac:dyDescent="0.25">
      <c r="K17" s="52">
        <f>0.5*F14*C6</f>
        <v>1543.2375000000002</v>
      </c>
      <c r="L17" t="s">
        <v>167</v>
      </c>
    </row>
    <row r="19" spans="2:12" x14ac:dyDescent="0.25">
      <c r="B19" s="7" t="s">
        <v>168</v>
      </c>
    </row>
    <row r="20" spans="2:12" x14ac:dyDescent="0.25">
      <c r="B20" t="s">
        <v>27</v>
      </c>
      <c r="C20">
        <v>3</v>
      </c>
      <c r="D20" t="s">
        <v>28</v>
      </c>
    </row>
    <row r="21" spans="2:12" x14ac:dyDescent="0.25">
      <c r="B21" t="s">
        <v>146</v>
      </c>
      <c r="J21" t="s">
        <v>181</v>
      </c>
    </row>
    <row r="22" spans="2:12" x14ac:dyDescent="0.25">
      <c r="B22" t="s">
        <v>147</v>
      </c>
      <c r="C22">
        <v>1.7250000000000001</v>
      </c>
      <c r="D22" t="s">
        <v>28</v>
      </c>
      <c r="E22" s="52" t="s">
        <v>170</v>
      </c>
      <c r="F22" s="52">
        <f>0.25*C3*C22</f>
        <v>345</v>
      </c>
      <c r="G22" s="52" t="s">
        <v>37</v>
      </c>
    </row>
    <row r="23" spans="2:12" x14ac:dyDescent="0.25">
      <c r="B23" t="s">
        <v>169</v>
      </c>
      <c r="E23" s="52"/>
      <c r="F23" s="52"/>
      <c r="G23" s="52"/>
    </row>
    <row r="24" spans="2:12" x14ac:dyDescent="0.25">
      <c r="B24" t="s">
        <v>147</v>
      </c>
      <c r="C24">
        <v>3</v>
      </c>
      <c r="D24" t="s">
        <v>28</v>
      </c>
      <c r="E24" s="52" t="s">
        <v>171</v>
      </c>
      <c r="F24" s="52">
        <f>0.25*C3*C24</f>
        <v>600</v>
      </c>
      <c r="G24" s="52" t="s">
        <v>37</v>
      </c>
    </row>
    <row r="25" spans="2:12" x14ac:dyDescent="0.25">
      <c r="B25" t="s">
        <v>172</v>
      </c>
    </row>
    <row r="26" spans="2:12" x14ac:dyDescent="0.25">
      <c r="B26" t="s">
        <v>152</v>
      </c>
      <c r="C26">
        <v>0.3</v>
      </c>
      <c r="D26" t="s">
        <v>28</v>
      </c>
      <c r="H26">
        <f>K17</f>
        <v>1543.2375000000002</v>
      </c>
      <c r="I26" t="s">
        <v>167</v>
      </c>
    </row>
    <row r="27" spans="2:12" x14ac:dyDescent="0.25">
      <c r="B27" t="s">
        <v>153</v>
      </c>
      <c r="C27">
        <v>0.2</v>
      </c>
      <c r="D27" t="s">
        <v>28</v>
      </c>
    </row>
    <row r="28" spans="2:12" x14ac:dyDescent="0.25">
      <c r="B28" s="52" t="s">
        <v>173</v>
      </c>
      <c r="C28" s="52" t="s">
        <v>174</v>
      </c>
      <c r="D28" s="52"/>
      <c r="H28">
        <f>F22+F24+C29</f>
        <v>1117.8</v>
      </c>
    </row>
    <row r="29" spans="2:12" x14ac:dyDescent="0.25">
      <c r="B29" s="52"/>
      <c r="C29" s="52">
        <f>1.2*C26*C27*2400</f>
        <v>172.79999999999998</v>
      </c>
      <c r="D29" s="52" t="s">
        <v>175</v>
      </c>
      <c r="F29">
        <f>F24+C29</f>
        <v>772.8</v>
      </c>
    </row>
    <row r="31" spans="2:12" x14ac:dyDescent="0.25">
      <c r="B31" s="76" t="s">
        <v>187</v>
      </c>
    </row>
    <row r="32" spans="2:12" x14ac:dyDescent="0.25">
      <c r="B32" t="s">
        <v>186</v>
      </c>
      <c r="C32" t="s">
        <v>188</v>
      </c>
    </row>
    <row r="33" spans="2:10" x14ac:dyDescent="0.25">
      <c r="B33" t="s">
        <v>185</v>
      </c>
      <c r="C33" t="s">
        <v>189</v>
      </c>
    </row>
    <row r="34" spans="2:10" x14ac:dyDescent="0.25">
      <c r="F34" t="s">
        <v>184</v>
      </c>
      <c r="I34" t="s">
        <v>185</v>
      </c>
    </row>
    <row r="35" spans="2:10" x14ac:dyDescent="0.25">
      <c r="B35" t="s">
        <v>190</v>
      </c>
    </row>
    <row r="36" spans="2:10" x14ac:dyDescent="0.25">
      <c r="B36" t="s">
        <v>191</v>
      </c>
    </row>
    <row r="37" spans="2:10" x14ac:dyDescent="0.25">
      <c r="B37" t="s">
        <v>194</v>
      </c>
    </row>
    <row r="40" spans="2:10" x14ac:dyDescent="0.25">
      <c r="B40" s="77" t="s">
        <v>193</v>
      </c>
      <c r="C40" s="64" t="s">
        <v>192</v>
      </c>
      <c r="G40" s="48">
        <f>F29</f>
        <v>772.8</v>
      </c>
    </row>
    <row r="41" spans="2:10" x14ac:dyDescent="0.25">
      <c r="E41" s="5" t="s">
        <v>1</v>
      </c>
      <c r="J41" s="64" t="s">
        <v>2</v>
      </c>
    </row>
    <row r="43" spans="2:10" x14ac:dyDescent="0.25">
      <c r="F43" t="s">
        <v>182</v>
      </c>
      <c r="I43" s="5" t="s">
        <v>183</v>
      </c>
    </row>
    <row r="45" spans="2:10" x14ac:dyDescent="0.25">
      <c r="H45">
        <f>H28</f>
        <v>1117.8</v>
      </c>
    </row>
    <row r="47" spans="2:10" x14ac:dyDescent="0.25">
      <c r="E47" s="5" t="s">
        <v>1</v>
      </c>
      <c r="J47" s="64" t="s">
        <v>2</v>
      </c>
    </row>
    <row r="48" spans="2:10" x14ac:dyDescent="0.25">
      <c r="I48" t="s">
        <v>183</v>
      </c>
    </row>
    <row r="49" spans="2:10" x14ac:dyDescent="0.25">
      <c r="B49" t="s">
        <v>195</v>
      </c>
      <c r="C49" t="s">
        <v>196</v>
      </c>
      <c r="F49" t="s">
        <v>182</v>
      </c>
    </row>
    <row r="52" spans="2:10" x14ac:dyDescent="0.25">
      <c r="E52" s="5" t="s">
        <v>1</v>
      </c>
      <c r="J52" s="64" t="s">
        <v>2</v>
      </c>
    </row>
    <row r="55" spans="2:10" x14ac:dyDescent="0.25">
      <c r="F55" t="s">
        <v>184</v>
      </c>
      <c r="I55" t="s">
        <v>185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7" sqref="L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beban-reksi tumpuan-Mmax</vt:lpstr>
      <vt:lpstr>Penulangan</vt:lpstr>
      <vt:lpstr>perhitungan tulangan geser</vt:lpstr>
      <vt:lpstr>perh tul balk induk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QUANTA</cp:lastModifiedBy>
  <dcterms:created xsi:type="dcterms:W3CDTF">2017-06-08T09:56:10Z</dcterms:created>
  <dcterms:modified xsi:type="dcterms:W3CDTF">2022-11-29T12:30:05Z</dcterms:modified>
</cp:coreProperties>
</file>